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9.xml" ContentType="application/vnd.openxmlformats-officedocument.drawing+xml"/>
  <Override PartName="/xl/drawings/drawing8.xml" ContentType="application/vnd.openxmlformats-officedocument.drawing+xml"/>
  <Override PartName="/xl/drawings/drawing7.xml" ContentType="application/vnd.openxmlformats-officedocument.drawing+xml"/>
  <Override PartName="/xl/drawings/drawing6.xml" ContentType="application/vnd.openxmlformats-officedocument.drawing+xml"/>
  <Override PartName="/xl/drawings/drawing5.xml" ContentType="application/vnd.openxmlformats-officedocument.drawing+xml"/>
  <Override PartName="/xl/worksheets/sheet1.xml" ContentType="application/vnd.openxmlformats-officedocument.spreadsheetml.worksheet+xml"/>
  <Override PartName="/xl/drawings/drawing4.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drawings/drawing2.xml" ContentType="application/vnd.openxmlformats-officedocument.drawing+xml"/>
  <Override PartName="/xl/sharedStrings.xml" ContentType="application/vnd.openxmlformats-officedocument.spreadsheetml.sharedStrings+xml"/>
  <Override PartName="/xl/drawings/drawing1.xml" ContentType="application/vnd.openxmlformats-officedocument.drawing+xml"/>
  <Override PartName="/xl/worksheets/sheet9.xml" ContentType="application/vnd.openxmlformats-officedocument.spreadsheetml.worksheet+xml"/>
  <Override PartName="/xl/worksheets/sheet7.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drawings/drawing3.xml" ContentType="application/vnd.openxmlformats-officedocument.drawing+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intern.varde.dk\dfs\Home\jonq\appl\"/>
    </mc:Choice>
  </mc:AlternateContent>
  <bookViews>
    <workbookView xWindow="1275" yWindow="105" windowWidth="5955" windowHeight="6525" firstSheet="2" activeTab="2"/>
  </bookViews>
  <sheets>
    <sheet name="Fordelt på udgifter - Tabel" sheetId="35" state="hidden" r:id="rId1"/>
    <sheet name="Samlet oversigt - Tabel" sheetId="36" state="hidden" r:id="rId2"/>
    <sheet name="Samlet" sheetId="29" r:id="rId3"/>
    <sheet name="Ø &amp; E" sheetId="33" r:id="rId4"/>
    <sheet name="P &amp; T" sheetId="32" r:id="rId5"/>
    <sheet name="B &amp; L" sheetId="31" r:id="rId6"/>
    <sheet name="K &amp; F" sheetId="26" r:id="rId7"/>
    <sheet name="S &amp; S" sheetId="27" r:id="rId8"/>
    <sheet name="A &amp; I" sheetId="34" r:id="rId9"/>
  </sheets>
  <externalReferences>
    <externalReference r:id="rId10"/>
  </externalReferences>
  <definedNames>
    <definedName name="_xlnm.Print_Area" localSheetId="8">'A &amp; I'!$A$1:$D$34</definedName>
    <definedName name="_xlnm.Print_Area" localSheetId="5">'B &amp; L'!$A$1:$F$38</definedName>
    <definedName name="_xlnm.Print_Area" localSheetId="6">'K &amp; F'!$A$1:$F$23</definedName>
    <definedName name="_xlnm.Print_Area" localSheetId="4">'P &amp; T'!$A$1:$F$25</definedName>
    <definedName name="_xlnm.Print_Area" localSheetId="7">'S &amp; S'!$A$1:$F$53</definedName>
    <definedName name="_xlnm.Print_Area" localSheetId="3">'Ø &amp; E'!$A$1:$F$28</definedName>
    <definedName name="_xlnm.Print_Titles" localSheetId="8">'A &amp; I'!$1:$3</definedName>
    <definedName name="_xlnm.Print_Titles" localSheetId="5">'B &amp; L'!$1:$3</definedName>
    <definedName name="_xlnm.Print_Titles" localSheetId="6">'K &amp; F'!$1:$3</definedName>
    <definedName name="_xlnm.Print_Titles" localSheetId="4">'P &amp; T'!$1:$3</definedName>
    <definedName name="_xlnm.Print_Titles" localSheetId="7">'S &amp; S'!$1:$3</definedName>
    <definedName name="_xlnm.Print_Titles" localSheetId="3">'Ø &amp; E'!$1:$3</definedName>
  </definedNames>
  <calcPr calcId="152511"/>
</workbook>
</file>

<file path=xl/calcChain.xml><?xml version="1.0" encoding="utf-8"?>
<calcChain xmlns="http://schemas.openxmlformats.org/spreadsheetml/2006/main">
  <c r="D19" i="33" l="1"/>
  <c r="B19" i="33"/>
  <c r="F25" i="32" l="1"/>
  <c r="F24" i="32"/>
  <c r="F23" i="32"/>
  <c r="B28" i="32"/>
  <c r="F14" i="36" l="1"/>
  <c r="E14" i="36"/>
  <c r="F13" i="36"/>
  <c r="E13" i="36"/>
  <c r="F9" i="36"/>
  <c r="E9" i="36"/>
  <c r="D9" i="36"/>
  <c r="C9" i="36"/>
  <c r="B9" i="36"/>
  <c r="F8" i="36"/>
  <c r="E8" i="36"/>
  <c r="D8" i="36"/>
  <c r="C8" i="36"/>
  <c r="B8" i="36"/>
  <c r="F6" i="36"/>
  <c r="E6" i="36"/>
  <c r="D6" i="36"/>
  <c r="C6" i="36"/>
  <c r="B6" i="36"/>
  <c r="C5" i="36"/>
  <c r="C4" i="36"/>
  <c r="B5" i="35" l="1"/>
  <c r="B9" i="35"/>
  <c r="D8" i="35"/>
  <c r="E8" i="35"/>
  <c r="B8" i="35"/>
  <c r="F8" i="35" s="1"/>
  <c r="D7" i="35"/>
  <c r="E7" i="35" s="1"/>
  <c r="D6" i="35"/>
  <c r="E6" i="35"/>
  <c r="B6" i="35"/>
  <c r="D5" i="35"/>
  <c r="F5" i="35" s="1"/>
  <c r="E5" i="35"/>
  <c r="E13" i="35"/>
  <c r="F13" i="35" s="1"/>
  <c r="E12" i="35"/>
  <c r="F12" i="35" s="1"/>
  <c r="F7" i="35" l="1"/>
  <c r="F6" i="35"/>
  <c r="B32" i="33"/>
  <c r="F9" i="33"/>
  <c r="B42" i="31"/>
  <c r="B43" i="31"/>
  <c r="B39" i="34"/>
  <c r="C28" i="33"/>
  <c r="D33" i="34"/>
  <c r="D32" i="34"/>
  <c r="E21" i="26"/>
  <c r="E36" i="31"/>
  <c r="E23" i="32"/>
  <c r="B11" i="33"/>
  <c r="B28" i="33" s="1"/>
  <c r="E35" i="27" l="1"/>
  <c r="D7" i="27"/>
  <c r="F19" i="33" l="1"/>
  <c r="F26" i="33" s="1"/>
  <c r="F17" i="33" l="1"/>
  <c r="D4" i="33" l="1"/>
  <c r="B4" i="33"/>
  <c r="E17" i="27" l="1"/>
  <c r="F18" i="26" l="1"/>
  <c r="F12" i="26"/>
  <c r="F9" i="26"/>
  <c r="F22" i="26" s="1"/>
  <c r="F6" i="26"/>
  <c r="F4" i="26"/>
  <c r="D23" i="26"/>
  <c r="E18" i="26"/>
  <c r="E22" i="26" s="1"/>
  <c r="E12" i="26"/>
  <c r="E9" i="26"/>
  <c r="E6" i="26"/>
  <c r="E4" i="26"/>
  <c r="C23" i="26"/>
  <c r="B23" i="26"/>
  <c r="F21" i="26" l="1"/>
  <c r="F23" i="26"/>
  <c r="E23" i="26"/>
  <c r="F7" i="29" l="1"/>
  <c r="F7" i="36" s="1"/>
  <c r="E7" i="29"/>
  <c r="E7" i="36" s="1"/>
  <c r="D7" i="29"/>
  <c r="D7" i="36" s="1"/>
  <c r="C7" i="29"/>
  <c r="C7" i="36" s="1"/>
  <c r="C10" i="36" s="1"/>
  <c r="B7" i="29"/>
  <c r="B7" i="36" s="1"/>
  <c r="E5" i="27" l="1"/>
  <c r="E8" i="27"/>
  <c r="E11" i="27"/>
  <c r="E13" i="27"/>
  <c r="E14" i="27"/>
  <c r="E22" i="27"/>
  <c r="E24" i="27"/>
  <c r="E26" i="27"/>
  <c r="E27" i="27"/>
  <c r="E28" i="27"/>
  <c r="E30" i="27"/>
  <c r="E37" i="27"/>
  <c r="E38" i="27"/>
  <c r="E39" i="27"/>
  <c r="E40" i="27"/>
  <c r="E43" i="27"/>
  <c r="E44" i="27"/>
  <c r="E47" i="27"/>
  <c r="E49" i="27"/>
  <c r="F49" i="27"/>
  <c r="F47" i="27"/>
  <c r="F44" i="27"/>
  <c r="F43" i="27"/>
  <c r="F40" i="27"/>
  <c r="F39" i="27"/>
  <c r="F38" i="27"/>
  <c r="F37" i="27"/>
  <c r="F35" i="27"/>
  <c r="F30" i="27"/>
  <c r="F28" i="27"/>
  <c r="F27" i="27"/>
  <c r="F26" i="27"/>
  <c r="F24" i="27"/>
  <c r="F22" i="27"/>
  <c r="F17" i="27"/>
  <c r="F14" i="27"/>
  <c r="F13" i="27"/>
  <c r="F11" i="27"/>
  <c r="F5" i="27"/>
  <c r="E4" i="27"/>
  <c r="B34" i="34"/>
  <c r="B9" i="29" s="1"/>
  <c r="D30" i="34"/>
  <c r="C30" i="34" s="1"/>
  <c r="D28" i="34"/>
  <c r="D26" i="34"/>
  <c r="D24" i="34"/>
  <c r="D22" i="34"/>
  <c r="D20" i="34"/>
  <c r="D18" i="34"/>
  <c r="D16" i="34"/>
  <c r="D14" i="34"/>
  <c r="D12" i="34"/>
  <c r="D10" i="34"/>
  <c r="C10" i="34" s="1"/>
  <c r="D4" i="34"/>
  <c r="C4" i="29"/>
  <c r="B4" i="29"/>
  <c r="B4" i="36" s="1"/>
  <c r="E19" i="33"/>
  <c r="E26" i="33" s="1"/>
  <c r="E17" i="33"/>
  <c r="F14" i="33"/>
  <c r="E14" i="33"/>
  <c r="F12" i="33"/>
  <c r="E12" i="33"/>
  <c r="D11" i="33"/>
  <c r="F11" i="33" s="1"/>
  <c r="F7" i="33"/>
  <c r="E7" i="33"/>
  <c r="B31" i="33" s="1"/>
  <c r="F5" i="33"/>
  <c r="E5" i="33"/>
  <c r="F4" i="33"/>
  <c r="E4" i="33"/>
  <c r="E8" i="32"/>
  <c r="E19" i="32"/>
  <c r="E15" i="32"/>
  <c r="E13" i="32"/>
  <c r="E6" i="32"/>
  <c r="D25" i="32"/>
  <c r="C25" i="32"/>
  <c r="C5" i="29" s="1"/>
  <c r="B25" i="32"/>
  <c r="B5" i="29" s="1"/>
  <c r="B5" i="36" s="1"/>
  <c r="B10" i="36" s="1"/>
  <c r="F19" i="32"/>
  <c r="F15" i="32"/>
  <c r="F8" i="32"/>
  <c r="F6" i="32"/>
  <c r="F4" i="32"/>
  <c r="E24" i="32" l="1"/>
  <c r="E25" i="32" s="1"/>
  <c r="E5" i="29" s="1"/>
  <c r="E5" i="36" s="1"/>
  <c r="D34" i="34"/>
  <c r="F52" i="27"/>
  <c r="F5" i="29"/>
  <c r="F5" i="36" s="1"/>
  <c r="D5" i="29"/>
  <c r="D5" i="36" s="1"/>
  <c r="E52" i="27"/>
  <c r="E16" i="27"/>
  <c r="E51" i="27"/>
  <c r="E9" i="29"/>
  <c r="F9" i="29" s="1"/>
  <c r="E11" i="33"/>
  <c r="D28" i="33"/>
  <c r="D4" i="29" s="1"/>
  <c r="D4" i="36" s="1"/>
  <c r="C4" i="34"/>
  <c r="E9" i="33"/>
  <c r="E27" i="33" s="1"/>
  <c r="F28" i="33"/>
  <c r="F4" i="29" s="1"/>
  <c r="F4" i="36" s="1"/>
  <c r="C14" i="31"/>
  <c r="D14" i="31"/>
  <c r="B14" i="31"/>
  <c r="E18" i="31"/>
  <c r="F33" i="31"/>
  <c r="E33" i="31"/>
  <c r="F31" i="31"/>
  <c r="E31" i="31"/>
  <c r="C29" i="31"/>
  <c r="B29" i="31"/>
  <c r="F27" i="31"/>
  <c r="E27" i="31"/>
  <c r="E25" i="31"/>
  <c r="C25" i="31"/>
  <c r="F25" i="31" s="1"/>
  <c r="D24" i="31"/>
  <c r="D20" i="31"/>
  <c r="B20" i="31"/>
  <c r="B17" i="31" s="1"/>
  <c r="F18" i="31"/>
  <c r="C17" i="31"/>
  <c r="F15" i="31"/>
  <c r="F14" i="31" s="1"/>
  <c r="E15" i="31"/>
  <c r="E14" i="31" s="1"/>
  <c r="F12" i="31"/>
  <c r="E12" i="31"/>
  <c r="F10" i="31"/>
  <c r="E10" i="31"/>
  <c r="D5" i="31"/>
  <c r="D4" i="31" s="1"/>
  <c r="C4" i="31"/>
  <c r="B4" i="31"/>
  <c r="F10" i="36" l="1"/>
  <c r="F20" i="36" s="1"/>
  <c r="D10" i="36"/>
  <c r="F27" i="33"/>
  <c r="E28" i="33"/>
  <c r="E4" i="29" s="1"/>
  <c r="E4" i="36" s="1"/>
  <c r="E10" i="36" s="1"/>
  <c r="E20" i="36" s="1"/>
  <c r="C34" i="34"/>
  <c r="D9" i="29" s="1"/>
  <c r="F29" i="31"/>
  <c r="F24" i="31" s="1"/>
  <c r="E5" i="31"/>
  <c r="E4" i="31" s="1"/>
  <c r="F20" i="31"/>
  <c r="F17" i="31" s="1"/>
  <c r="B24" i="31"/>
  <c r="C24" i="31"/>
  <c r="F5" i="31"/>
  <c r="F4" i="31" s="1"/>
  <c r="E20" i="31"/>
  <c r="E17" i="31" s="1"/>
  <c r="E37" i="31" s="1"/>
  <c r="E29" i="31"/>
  <c r="E24" i="31" s="1"/>
  <c r="D17" i="31"/>
  <c r="D38" i="31" s="1"/>
  <c r="D6" i="29" s="1"/>
  <c r="C38" i="31" l="1"/>
  <c r="C6" i="29" s="1"/>
  <c r="F36" i="31"/>
  <c r="F38" i="31"/>
  <c r="B38" i="31"/>
  <c r="B6" i="29" s="1"/>
  <c r="E38" i="31"/>
  <c r="F6" i="29"/>
  <c r="E6" i="29"/>
  <c r="B46" i="27"/>
  <c r="C42" i="27"/>
  <c r="C33" i="27" s="1"/>
  <c r="B42" i="27"/>
  <c r="D16" i="27"/>
  <c r="C16" i="27"/>
  <c r="B16" i="27"/>
  <c r="C10" i="27"/>
  <c r="B10" i="27"/>
  <c r="B7" i="27" s="1"/>
  <c r="C8" i="27"/>
  <c r="D4" i="27"/>
  <c r="C4" i="27"/>
  <c r="B4" i="27"/>
  <c r="F8" i="27" l="1"/>
  <c r="C7" i="27"/>
  <c r="D33" i="27"/>
  <c r="F42" i="27"/>
  <c r="E42" i="27"/>
  <c r="E10" i="27"/>
  <c r="E7" i="27" s="1"/>
  <c r="F10" i="27"/>
  <c r="F16" i="27"/>
  <c r="E46" i="27"/>
  <c r="F46" i="27"/>
  <c r="F4" i="27"/>
  <c r="B33" i="27"/>
  <c r="B53" i="27" s="1"/>
  <c r="B8" i="29" s="1"/>
  <c r="C53" i="27"/>
  <c r="C8" i="29" s="1"/>
  <c r="F51" i="27" l="1"/>
  <c r="F33" i="27"/>
  <c r="E33" i="27"/>
  <c r="E53" i="27" s="1"/>
  <c r="E8" i="29" s="1"/>
  <c r="F7" i="27"/>
  <c r="F53" i="27" s="1"/>
  <c r="F8" i="29" s="1"/>
  <c r="F10" i="29" s="1"/>
  <c r="D53" i="27"/>
  <c r="D8" i="29" s="1"/>
  <c r="E13" i="29" l="1"/>
  <c r="F13" i="29" s="1"/>
  <c r="E14" i="29"/>
  <c r="F14" i="29" s="1"/>
  <c r="F20" i="29" l="1"/>
  <c r="E10" i="29"/>
  <c r="B10" i="29"/>
  <c r="C10" i="29"/>
  <c r="C4" i="35" s="1"/>
  <c r="C9" i="35" s="1"/>
  <c r="D10" i="29"/>
  <c r="E20" i="29" l="1"/>
  <c r="E4" i="35"/>
  <c r="D4" i="35" l="1"/>
  <c r="D9" i="35" s="1"/>
  <c r="E9" i="35"/>
  <c r="E19" i="35" s="1"/>
  <c r="F4" i="35" l="1"/>
  <c r="F9" i="35" s="1"/>
  <c r="F19" i="35" s="1"/>
</calcChain>
</file>

<file path=xl/sharedStrings.xml><?xml version="1.0" encoding="utf-8"?>
<sst xmlns="http://schemas.openxmlformats.org/spreadsheetml/2006/main" count="289" uniqueCount="186">
  <si>
    <t>I alt</t>
  </si>
  <si>
    <t>Udvalget for Økonomi og Erhverv</t>
  </si>
  <si>
    <t>Udvalget for Plan og Teknik</t>
  </si>
  <si>
    <t>Udvalget for Kultur og Fritid</t>
  </si>
  <si>
    <t>Udvalget for Social og Sundhed</t>
  </si>
  <si>
    <t>Udvalget for Arbejdsmarked og Integration</t>
  </si>
  <si>
    <t>Renter og grarantiprovision</t>
  </si>
  <si>
    <t>Det skrå skatteloft</t>
  </si>
  <si>
    <t>Grundskyld</t>
  </si>
  <si>
    <t>Dækningsafgift af offentlige ejendomme</t>
  </si>
  <si>
    <t>Afdrag på lån</t>
  </si>
  <si>
    <t>Forventet regnskabs-resultat 2018</t>
  </si>
  <si>
    <t>Samlede merindtægter/mindre udgifter</t>
  </si>
  <si>
    <t>Udvalget for Børn og Læring</t>
  </si>
  <si>
    <t>I alt netto drift</t>
  </si>
  <si>
    <t>Budgetopfølgning pr. 31. marts 2018 - DRIFT (beløb i mio. kr.)</t>
  </si>
  <si>
    <t>Samlede merudgifter/mindre indtægter</t>
  </si>
  <si>
    <t>Ældreområdet</t>
  </si>
  <si>
    <t>Sundhedsområdet</t>
  </si>
  <si>
    <t>Botilbud</t>
  </si>
  <si>
    <t>Skoleområdet</t>
  </si>
  <si>
    <t>Ungdomsuddannelser</t>
  </si>
  <si>
    <t>Folkeoplysning</t>
  </si>
  <si>
    <t>Dagtilbud</t>
  </si>
  <si>
    <t>Dagpleje</t>
  </si>
  <si>
    <t>Tilbud til børn og unge med særlige behov mv.</t>
  </si>
  <si>
    <t>Forebyggende foranstaltninger</t>
  </si>
  <si>
    <t>Plejefamilier</t>
  </si>
  <si>
    <t>Central refusion</t>
  </si>
  <si>
    <t>Kontante ydelser</t>
  </si>
  <si>
    <t>Døgninstitutioner og opholdssteder</t>
  </si>
  <si>
    <t>Daginstitutioner</t>
  </si>
  <si>
    <t>Integration</t>
  </si>
  <si>
    <t>Intregrationsydelse - mindre udgift</t>
  </si>
  <si>
    <t>Danskundervisning, færre kursister</t>
  </si>
  <si>
    <t>Tolkeudgift, mentorer og aktivering</t>
  </si>
  <si>
    <t>Grundtilskud - mindre tilskud</t>
  </si>
  <si>
    <t>Tilpasning refusion til mindre udgifter</t>
  </si>
  <si>
    <t>Førtidspension</t>
  </si>
  <si>
    <t>Sygedagpenge</t>
  </si>
  <si>
    <t>Grundet øget indsats for at mindske antal årsværk, er sagantallet faldet, hvilket medfører en mindre udgift på ca. 4 mio. kr.</t>
  </si>
  <si>
    <t>Uddannelses- og kontanthjælp</t>
  </si>
  <si>
    <t>Refusion reduceres med 3 mio.</t>
  </si>
  <si>
    <t>Revalidering</t>
  </si>
  <si>
    <t>Det budgetterede antal årsværk er 111 men det nuværende skøn er ca. 95 sager, hvilket betyder en mindre udgift på 0,5 mio. kr.</t>
  </si>
  <si>
    <t>Fleksjob</t>
  </si>
  <si>
    <t>Det budgetterede antal fleksjob er 810 men det nuværende er 822, og sammen med en øget omkostninger pr. fleksjob forventes der en merudgift på 5 mio. kr.</t>
  </si>
  <si>
    <t>Ressourceforløb</t>
  </si>
  <si>
    <t>Det budgetterede antal årsværk er 170 men det nuværende skøn er ca. 240 sager, hvilket betyder en merudgift på 5 mio. kr.</t>
  </si>
  <si>
    <t>Jobafklaring</t>
  </si>
  <si>
    <t>Det budgetterede antal årsværk er 131 men det nuværende skøn er ca. 119 sager, hvilket betyder en mindre udgift på 0,5 mio. kr.</t>
  </si>
  <si>
    <t>Ledighedsydelse</t>
  </si>
  <si>
    <t>Det budgetterede antal årsværk er 129 men det nuværende skøn er ca. 155 sager, hvilket betyder en merudgift på 1,5 mio. kr.</t>
  </si>
  <si>
    <t>Beskæftigelsesordninger (refusion)</t>
  </si>
  <si>
    <t>Rammen reduceres med 1 mio., hvoraf refusionen er 50 %, svarer til 0,5 mio. mindre i refusion</t>
  </si>
  <si>
    <t>Jobrotation</t>
  </si>
  <si>
    <t>Jobrotation er ikke så aktuel grundet lav ledighed, samtidig er der sket mindre regeljusteringer</t>
  </si>
  <si>
    <t>Øvrige (bl.a. EGU, forsikrede ledige)</t>
  </si>
  <si>
    <t>Byudvikling, bolig- og miljøforanstaltninger</t>
  </si>
  <si>
    <t>Redningsberedskab</t>
  </si>
  <si>
    <t>Øvrige</t>
  </si>
  <si>
    <t>Kollektiv trafik og handikapkørsel</t>
  </si>
  <si>
    <t>Poltisk organisation</t>
  </si>
  <si>
    <t>Administrativ organisation</t>
  </si>
  <si>
    <t>Erhvervsudvikling, turisme og landdistrikter</t>
  </si>
  <si>
    <t>Fællesudgifter og administration mv.</t>
  </si>
  <si>
    <t>Puljer (løn og barsel, tjenestemænd, forsikring mv.)</t>
  </si>
  <si>
    <t>Kollektiv trafik</t>
  </si>
  <si>
    <t>Til plejevederlag til pasning af nærtstående med handicap eller alvorlig sygdom forventes et merforbrug på 0,5 mio. kr. Antallet af borgere variere hen over året, men forbruget forventes at være på niveau med 2017.</t>
  </si>
  <si>
    <t>Merforbrug vedrørende "Tilskud til ansættelse af hjælpere til personer med nedsat funktionsevne", hvor der gennem en årrække har været en udvikling i udgiften.</t>
  </si>
  <si>
    <t>For særlige pladser i psykiatrien, er der på nuværende tidspunkt en forventning om en overskridelse på 0,7 mio. kr. Der er pr. 1. marts etableret 15 pladser i Vejle og der skal yderligere etableres 16 pladser i Esbjerg. Der foreligger endnu ikke en dato for hvornår de sidste pladser etableres. Pladserne finansieres ved objektiv finansiering, så selv om Varde kommune ikke pt. benytter nogle af pladserne, skal kommunen medfinansiere de tomme pladser.</t>
  </si>
  <si>
    <t>Ejendomme</t>
  </si>
  <si>
    <t>Grønne områder</t>
  </si>
  <si>
    <t>Miljø og natur</t>
  </si>
  <si>
    <t>Vejvæsen</t>
  </si>
  <si>
    <t>Vinterforanstaltninger</t>
  </si>
  <si>
    <t>Merforbruget i 2018 skyldes bl.a afregning af eftervederlag til fratrådte udvalgsformænd samt opstart af nyvalgte byrådsmedlemmer</t>
  </si>
  <si>
    <t>Forsikringer,risikostyring, forventer en ovf til 2019 på 2,9 mio.kr.</t>
  </si>
  <si>
    <t>Arbejdsskadeerstatninger skønnes at blive 1,5 mio.kr lavere i 2018 - vil ultimo 2018 blive tilført kommunekassen.</t>
  </si>
  <si>
    <t>Ældreboliger</t>
  </si>
  <si>
    <t>Aktivitetsbestemt medfinansiering af sundhedsvæsenet</t>
  </si>
  <si>
    <t xml:space="preserve">Genoptræning, vedligeholdelsestræning og vederlagsfri fysioterapi </t>
  </si>
  <si>
    <t>Kommunal tandpleje</t>
  </si>
  <si>
    <t>Sundhedsfremme og forebyggelse</t>
  </si>
  <si>
    <t>Andre sundhedsudgifter</t>
  </si>
  <si>
    <t>Fællesudgifter ældreområdet</t>
  </si>
  <si>
    <t>Der forventes en mindreudgift til uddannelse af Sosu-elever på 2,0 mio. kr.. Årsagen hertil er, at der i 2017 ikke var tilstrækkelig med ansøgere til stillingerne som social og sundhedshjælper elever. Da uddannelsen varer 1 år og 2 måneder, har det også indflydelse på forbruget i 2018</t>
  </si>
  <si>
    <t>Forventet mindreudgift på lejetab på 0,3 mio. kr., da Kirkegade 2, Oksbøl og Søndergade 44, Varde, nedlægges.</t>
  </si>
  <si>
    <t>Ekstra udgift til lederlønninger, 0,3 mio. kr.</t>
  </si>
  <si>
    <t xml:space="preserve">Hjemmepleje </t>
  </si>
  <si>
    <t>Hjemmeplejens budget har fået tilført 5,2 mio. kr. fra midlerne til en værdig ældrepleje. De 5,2 mio. kr. skal også dække udgiften til fast vagt på plejecentrene, som pt. omfatter 2 beboere. På nuværende tidspunkt forventes et mindreforbrug på 1 mio. kr.</t>
  </si>
  <si>
    <t xml:space="preserve">Plejecentre </t>
  </si>
  <si>
    <t>Forventet mindreforbrug på betalinger for Varde kommune borgere med ophold på andre kommunes plejecentre. Forbruget forventes på niveau med 2017, og det giver et mindreforbrug på 1,5 mio. kr.</t>
  </si>
  <si>
    <t>Hjemmesygepleje</t>
  </si>
  <si>
    <t>Forebyggende indsats samt aflastningstilbud</t>
  </si>
  <si>
    <t xml:space="preserve">Hjælpemidler </t>
  </si>
  <si>
    <t>Ved budgetlægningen for 2018 blev der tilført 1,2 mio. kr. til øgede udgifter til hjælpemidler. Der er sket en stigning i udgiften til GPS-hjælpemidler, men hele beløbet forventes ikke brugt. Der forventes en mindreudgift på 0,7 mio. kr.</t>
  </si>
  <si>
    <t>Plejevederlag og sygeplejeartikl. ved pasning af døende</t>
  </si>
  <si>
    <t>Tilbud til voksne med særlige behov</t>
  </si>
  <si>
    <t>Personlig støtte og pasning af personer med handicap</t>
  </si>
  <si>
    <t>Rådgivning og rådgivningsinstitutioner</t>
  </si>
  <si>
    <t>Forsorgshjem og Center Bøgely</t>
  </si>
  <si>
    <t>Alkoholdbehandling og behandlingshjem</t>
  </si>
  <si>
    <t>Behandling af stofmisbrugere</t>
  </si>
  <si>
    <t>På misbrugsområdet er der en stigning i udgiften på behandling af borgere i substitutionsklinikken på 1,1 mio. kr., som skyldes at afregningstaksten er steget. Taksten er steget som følge af nye krav fra Styrelsen for patientsikkerhed.</t>
  </si>
  <si>
    <t>Kontaktperson og ledsagerordning</t>
  </si>
  <si>
    <t>Særlige pladser i psykiatrien</t>
  </si>
  <si>
    <t>Beskyttet beskæftigelse og Aktivitets og samværstilbud</t>
  </si>
  <si>
    <t>Kontante ydelser, sociale formål</t>
  </si>
  <si>
    <t>For tilskud til merudgifter for voksne med nedsat funktionsevne forventes et mindreforbrug på 0,5 mio. kr. Mindreforbruget skyldes, at en ankeafgørelse har medført, at ikke helt så mange er berettiget til refusion.</t>
  </si>
  <si>
    <t>Frivilligt socialt arbejde</t>
  </si>
  <si>
    <t>Korrigeret budget
ekskl. budget-overførsler</t>
  </si>
  <si>
    <t>Budget- overførsler fra 2017 til 2018</t>
  </si>
  <si>
    <t>(Ekskl. Overførsler)</t>
  </si>
  <si>
    <t>(Inkl. overførsler)</t>
  </si>
  <si>
    <t>Færre elever på efterskoler svarende til en mindreudgift på 2,1 mio kr.</t>
  </si>
  <si>
    <t xml:space="preserve">Øgede udgifter til elevbefordring på 0,4 mio. kr. især på grund af flere elever i specialklasser. </t>
  </si>
  <si>
    <t>Det forventes, at der bruges 7,6 mio. kr. af overførte midler på skoleområdet til udviklingstiltag, flere elever i specialklasser.</t>
  </si>
  <si>
    <t>Sundhedsudgifter (tandpleje og sundhedspleje)</t>
  </si>
  <si>
    <t>Der forventes et merforbrug på 0,2 mio. kr. på grund af flere børn i private pasningsordninger end budgetteret. Der kommer ny prognose 15. maj.</t>
  </si>
  <si>
    <t>Det forventes, at der bruges 0,1 mio. kr. af overførslerne fra tidligere år til udviklingstiltag.</t>
  </si>
  <si>
    <t>Folkeskolen (skoler, SFO, PPR og befordring)</t>
  </si>
  <si>
    <t>2,1 mio. kr. af budgetoverførslen overføres til Grønne områder</t>
  </si>
  <si>
    <t>Forventet afvigelse                                (- = mindreforbrug)</t>
  </si>
  <si>
    <t>Forventet afvigelse                                           (- = mindreforbrug)</t>
  </si>
  <si>
    <t>Samlet set forventes der for børn og unge med særlige behov et mindreforbrug på 3,2 mio. ekskl. overførsler</t>
  </si>
  <si>
    <t>Forventet afvigelse
(- = mindreforbrug)</t>
  </si>
  <si>
    <t>(Ekskl. overførsler)</t>
  </si>
  <si>
    <t>Forventet afvigelse 
(- = mindreforbrug)</t>
  </si>
  <si>
    <t>Der er et samlet mindreforbrug på 0,5 mio. kr. på andre dele af vejvæsnet</t>
  </si>
  <si>
    <t>Biblioteker</t>
  </si>
  <si>
    <t>Idrætsfaciliteter for børn og unge</t>
  </si>
  <si>
    <t>Folkeoplysning og fritidsaktiviteter</t>
  </si>
  <si>
    <t>Kulturel virksomhed</t>
  </si>
  <si>
    <t>Ejendomme og øvrige fritidsfaciliteter</t>
  </si>
  <si>
    <t>Forventet afvigelse 
 (- = mindreforbrug)</t>
  </si>
  <si>
    <t>Korrigeret budget</t>
  </si>
  <si>
    <t>Forventet afvigelse   
(- = mindreforbrug)</t>
  </si>
  <si>
    <t>Efterreguleringer af tilskud og udligning 
(Kommunerne har samlet set hævet skatten i 2018, hvilket medfører en sanktion fra regeringen)</t>
  </si>
  <si>
    <t>Efterreguleringer for 2017 og midtvejsregulering for 2018 vedrørende beskæftigelsestilskud</t>
  </si>
  <si>
    <t>Der forventes en merudgift på årets budget på 0,4 mio. kr. vedrørende beløb overført fra 2017, herunder aktivitetsområde i Varde Sommerland, pulje til udendørsanlæg samt ejendomsudgifter.</t>
  </si>
  <si>
    <t>Budgetforudsætninger</t>
  </si>
  <si>
    <t xml:space="preserve">Afvigelsen på grønne områder skyldes tidligere års merforbrug, som der er en plan for at afvikle. I indeværende år flyttes 2,1 mio. kr. af budgetoverførslen fra miljø og natur. </t>
  </si>
  <si>
    <t xml:space="preserve">Der er pr. 31. marts afregnet for 2 måneder og forbruget ligger højere end det månedlige gennemsnit. Januar er dog typisk en måned med høj aktivitet, så på baggrund af kun 2 måneder er det vanskeligt at konkludere om budgettet for 2018 kan overholdes. Der bliver løbende fulgt op på afregningerne.                                </t>
  </si>
  <si>
    <t xml:space="preserve">Øgede udgifter til specialtandpleje. Antallet af borgere der modtager specialtandpleje er stigende. Der er indgået kontrakt med Regionen, som behandler de tungeste borgere, hvor det bl.a. kan være nødvendigt med narkose. Den kommunale Tandplejen forestår eftersyn mm., hvor det er muligt. </t>
  </si>
  <si>
    <t>Langtidssygdomspulje- oprindelig budg. 2018 på 11,8 mio.kr, positiv budgetoverførsel fra 2017 på 4,9 mio.kr. skønnes at opveje merforbruget på barselspulje</t>
  </si>
  <si>
    <t>Barselspulje- oprindelig budg. 2018 på 14,8 mio.kr. er under pres, negativ budgetoverførsel fra 2017 på 4,9 mio.kr.</t>
  </si>
  <si>
    <t>Total:</t>
  </si>
  <si>
    <t xml:space="preserve">Fælles redningsbereskab med Esbjerg og Fanø kommuner. Beløbet betales primo 2018. </t>
  </si>
  <si>
    <t>Mindreforbrug på 3 mio. kr., som kan henføres til en række konti, som havde et mindreforbrug i 2017 og som også forventes at have et mindreforbrug i 2018. Beløbet tilføres kassebeholdningen.</t>
  </si>
  <si>
    <t xml:space="preserve">Der forventes, at der forbruges 5,8 mio. kr. af overførslen på 11,8 mio. kr. fra 2017 til 2018 til diverse puljer. Det er dog tidligt på året, hvorfor der er en vis usikkerhed. Det medfører, at der forventes en budgetoverførsel til 2019 på 6 mio. kr. </t>
  </si>
  <si>
    <t>På biblioteksområdet forventes det, at alle de overførte midler fra 2017 på 0,8 mio. kr. bruges i 2018. Der er lavet en plan for besparelser, som først har fuld virkning fra 2019.</t>
  </si>
  <si>
    <t>Ved uændrede retningslinjer for lokaletilskud forventes et merforbrug på 0,9 mio. kr. Udvalget får en sag, hvor de præsenteres for muligheder for at genoprette lokaletilskudskontoen.</t>
  </si>
  <si>
    <t xml:space="preserve">Mindreforbruget vedrører primært pulje afsat til foreningsløse, der har vist sig svær at få udmøntet og fra 2019 indgår i den reviderede puljefordeling. På aftenskoleområdet er det ligeledes den nuværende vurderingen, at budgettet ikke anvendes fuldt ud. </t>
  </si>
  <si>
    <t>Merudgifter ifm. deltagelse i PHD-forskningsprojekt i samarbejde med Esbejrg kommune og Syddansk Universitet, hvor omdrejningspunktet er kompetenceløft på demensområdet , 0,7 mio. kr.</t>
  </si>
  <si>
    <t>Der forventes overskud på 0,4 kr. vedr. pulje afsat til at imødegå eventuelt momstab ved ændring i selvejende institutioners momsregistrering.</t>
  </si>
  <si>
    <t>Merforbrug vedrører primært halområdet, hvor forskellige forhold over årene på enkelte anlæg har betydet forskel mellem de afsatte budgetter og tilskud jfr. harmoniseringsprincipper/indgåede kontrakter.</t>
  </si>
  <si>
    <t>Udover ovenstående, er det usikkert om beløb på 0,4 mio. kr. der er afsat til øget driftstilskud til Janusbygningen kommer til udbetaling indeværende år, da det afhænger af, hvornår den planlagte udvidelse kan realiseres.</t>
  </si>
  <si>
    <t>Samtidig forventes det, at der bruges i størrelsesordenen 0,3 mio. kr. af beløb overført fra 2017.</t>
  </si>
  <si>
    <t>Der skønnes et mindreforbrug på 0,6 mio. kr. der vedrører midler, hvor det på nuværende tidspunkt er kendt, at udgiften eller dele heraf, først afholdes i 2019 og derfor overføres til kommende regnskabsår jf. gældende praksis indenfor rammen.</t>
  </si>
  <si>
    <t xml:space="preserve">Forsigtigt skøn på 0,1 mio. kr. i samlet mindreforbrug på øvrige poster. </t>
  </si>
  <si>
    <t>Området indeholder foruden driftstilskuddene til Museet en bred vifte at tilskud og tilbud, herunder tilskud til diverse kunst- og kulturelle formål, samt Musik &amp; Billedskolen.</t>
  </si>
  <si>
    <t>Overførsel til 2019    i alt</t>
  </si>
  <si>
    <t>Tilføres kommunekassen  i alt</t>
  </si>
  <si>
    <t>Der er opsparet 0,5 mio. kr. til kystsikring ved Blåvandshuk og forventes brugt i 2018</t>
  </si>
  <si>
    <t>Grundet en ekstra opkrævning på vejvandsbidrag i 2017 på 0,7 mio. kr. samt et højere acontobidrag i 2018 i forhold til 2017, er der et samlet merforbrug på vejvandsbidrag på 1,3 mio. kr.</t>
  </si>
  <si>
    <t>De afsatte midler på 0,6 mio. kr. til undersøgelse af kloaknettet ved kommunale institutioner, blev ikke igangsat som planlagt i 2017 på grund af udsættelse af udbudsmateriale.</t>
  </si>
  <si>
    <t>Oprensning af sandfang og udlægning af gydebanker til 0,4 mio. kr. kunne ikke udføres i efteråret 2017 på grunde af de store nedbørsmængder, men er udsat til udførelse i 2018</t>
  </si>
  <si>
    <t>Serviceudgifter</t>
  </si>
  <si>
    <t>Overførselsudgifter og forsikrede ledige</t>
  </si>
  <si>
    <t>Medfinansiering</t>
  </si>
  <si>
    <t>Refusion dyre enkeltsager</t>
  </si>
  <si>
    <t>Drift: (mio. kr.)</t>
  </si>
  <si>
    <t>Overførsel til 2019    i alt (- = negativ overførsel)</t>
  </si>
  <si>
    <t>Ved budgetlægningen for 2018 blev det specialiserede område tilført ekstra midler, der er fordelt i forhold til det forventede forbrug. Der blev endvidere indarbejdet forventede besparelser som følge af arbejdet med masterplan og effektmål, og der pågår et analysearbejde vedrørende optimering af de økonomiske styringsmuligheder. På nuværende tidspunkt forventes der samlet set for det specialiserede område en mindre overskridelse på i alt 2,4 mio. kr.  Det forventede merforbrug fordeler sig således:</t>
  </si>
  <si>
    <t>Anm.: Korrigeret budget er lig med oprindeligt vedtaget budget 2018, da der ikke er givet tillægsbevillinger</t>
  </si>
  <si>
    <t>Generelle reserver, oprindelig budget 10,0 mio.kr - forbrugt 5,8 mio. kr. ifm. med udbud af rengøring. Restbudget på 4,2 mio. kr. forventes tilført kommunekassen ultimo 2018.</t>
  </si>
  <si>
    <t>Drift fordelt på udvalg: (mio. kr.)</t>
  </si>
  <si>
    <t>Økonomi og Erhverv</t>
  </si>
  <si>
    <t>Plan og Teknik</t>
  </si>
  <si>
    <t>Børn og Læring</t>
  </si>
  <si>
    <t>Kultur og Fritid</t>
  </si>
  <si>
    <t>Social og Sundhed</t>
  </si>
  <si>
    <t>Arbejdsmarked og Integration</t>
  </si>
  <si>
    <t>Efterreguleringer af tilskud og udligning (Kommunerne har samlet set hævet skatten i 2018, hvilket medfører en sanktion fra regeringen)</t>
  </si>
  <si>
    <t>Drift fordelt på udgifter               (mio. kr.)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</si>
</sst>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_);_(* \(#,##0.00\);_(* &quot;-&quot;??_);_(@_)"/>
    <numFmt numFmtId="165" formatCode="#,##0.0"/>
    <numFmt numFmtId="166" formatCode="0.0"/>
  </numFmts>
  <fonts count="40" x14ac:knownFonts="1">
    <font>
      <sz val="10"/>
      <name val="Arial"/>
    </font>
    <font>
      <sz val="10"/>
      <name val="Arial"/>
      <family val="2"/>
    </font>
    <font>
      <b/>
      <sz val="12"/>
      <name val="Arial"/>
      <family val="2"/>
    </font>
    <font>
      <sz val="12"/>
      <name val="Arial"/>
      <family val="2"/>
    </font>
    <font>
      <sz val="11"/>
      <name val="Arial"/>
      <family val="2"/>
    </font>
    <font>
      <sz val="10"/>
      <name val="Arial"/>
      <family val="2"/>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i/>
      <sz val="11"/>
      <color rgb="FF7F7F7F"/>
      <name val="Calibri"/>
      <family val="2"/>
      <scheme val="minor"/>
    </font>
    <font>
      <sz val="11"/>
      <color rgb="FF006100"/>
      <name val="Calibri"/>
      <family val="2"/>
      <scheme val="minor"/>
    </font>
    <font>
      <sz val="11"/>
      <color rgb="FF3F3F76"/>
      <name val="Calibri"/>
      <family val="2"/>
      <scheme val="minor"/>
    </font>
    <font>
      <b/>
      <sz val="11"/>
      <color theme="0"/>
      <name val="Calibri"/>
      <family val="2"/>
      <scheme val="minor"/>
    </font>
    <font>
      <sz val="11"/>
      <color rgb="FF9C6500"/>
      <name val="Calibri"/>
      <family val="2"/>
      <scheme val="minor"/>
    </font>
    <font>
      <b/>
      <sz val="11"/>
      <color rgb="FF3F3F3F"/>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FA7D00"/>
      <name val="Calibri"/>
      <family val="2"/>
      <scheme val="minor"/>
    </font>
    <font>
      <sz val="18"/>
      <color theme="3"/>
      <name val="Cambria"/>
      <family val="2"/>
      <scheme val="major"/>
    </font>
    <font>
      <b/>
      <sz val="11"/>
      <color theme="1"/>
      <name val="Calibri"/>
      <family val="2"/>
      <scheme val="minor"/>
    </font>
    <font>
      <sz val="11"/>
      <color rgb="FF9C0006"/>
      <name val="Calibri"/>
      <family val="2"/>
      <scheme val="minor"/>
    </font>
    <font>
      <b/>
      <sz val="11"/>
      <name val="Arial"/>
      <family val="2"/>
    </font>
    <font>
      <b/>
      <i/>
      <sz val="11"/>
      <name val="Arial"/>
      <family val="2"/>
    </font>
    <font>
      <b/>
      <sz val="14"/>
      <color theme="0"/>
      <name val="Arial"/>
      <family val="2"/>
    </font>
    <font>
      <b/>
      <sz val="10"/>
      <color theme="0"/>
      <name val="Arial"/>
      <family val="2"/>
    </font>
    <font>
      <b/>
      <sz val="11"/>
      <color theme="1"/>
      <name val="Arial"/>
      <family val="2"/>
    </font>
    <font>
      <i/>
      <sz val="11"/>
      <name val="Arial"/>
      <family val="2"/>
    </font>
    <font>
      <i/>
      <sz val="11"/>
      <color theme="1"/>
      <name val="Arial"/>
      <family val="2"/>
    </font>
    <font>
      <sz val="10"/>
      <name val="Verdana"/>
      <family val="2"/>
    </font>
    <font>
      <b/>
      <sz val="10"/>
      <name val="Arial"/>
      <family val="2"/>
    </font>
    <font>
      <b/>
      <sz val="9"/>
      <color theme="0"/>
      <name val="Verdana"/>
      <family val="2"/>
    </font>
    <font>
      <b/>
      <sz val="11"/>
      <color theme="0"/>
      <name val="Arial"/>
      <family val="2"/>
    </font>
    <font>
      <b/>
      <sz val="12"/>
      <color theme="0"/>
      <name val="Arial"/>
      <family val="2"/>
    </font>
    <font>
      <i/>
      <sz val="8"/>
      <name val="Verdana"/>
      <family val="2"/>
    </font>
    <font>
      <b/>
      <sz val="10"/>
      <color theme="0"/>
      <name val="Verdana"/>
      <family val="2"/>
    </font>
    <font>
      <b/>
      <sz val="10"/>
      <name val="Verdana"/>
      <family val="2"/>
    </font>
    <font>
      <b/>
      <sz val="11"/>
      <color theme="0"/>
      <name val="Verdana"/>
      <family val="2"/>
    </font>
    <font>
      <sz val="11"/>
      <name val="Verdana"/>
      <family val="2"/>
    </font>
  </fonts>
  <fills count="38">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rgb="FFFFFFCC"/>
      </patternFill>
    </fill>
    <fill>
      <patternFill patternType="solid">
        <fgColor rgb="FFF2F2F2"/>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C6EFCE"/>
      </patternFill>
    </fill>
    <fill>
      <patternFill patternType="solid">
        <fgColor rgb="FFFFCC99"/>
      </patternFill>
    </fill>
    <fill>
      <patternFill patternType="solid">
        <fgColor rgb="FFA5A5A5"/>
      </patternFill>
    </fill>
    <fill>
      <patternFill patternType="solid">
        <fgColor rgb="FFFFEB9C"/>
      </patternFill>
    </fill>
    <fill>
      <patternFill patternType="solid">
        <fgColor rgb="FFFFC7CE"/>
      </patternFill>
    </fill>
    <fill>
      <patternFill patternType="solid">
        <fgColor rgb="FFD9E2F3"/>
        <bgColor indexed="64"/>
      </patternFill>
    </fill>
    <fill>
      <patternFill patternType="solid">
        <fgColor rgb="FF004165"/>
        <bgColor indexed="64"/>
      </patternFill>
    </fill>
    <fill>
      <patternFill patternType="solid">
        <fgColor theme="3" tint="0.59999389629810485"/>
        <bgColor indexed="64"/>
      </patternFill>
    </fill>
    <fill>
      <patternFill patternType="solid">
        <fgColor theme="3" tint="0.39997558519241921"/>
        <bgColor indexed="64"/>
      </patternFill>
    </fill>
    <fill>
      <patternFill patternType="solid">
        <fgColor theme="0"/>
        <bgColor indexed="64"/>
      </patternFill>
    </fill>
  </fills>
  <borders count="79">
    <border>
      <left/>
      <right/>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right/>
      <top style="thin">
        <color theme="4"/>
      </top>
      <bottom style="double">
        <color theme="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bottom/>
      <diagonal/>
    </border>
    <border>
      <left style="thick">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style="thin">
        <color indexed="64"/>
      </top>
      <bottom/>
      <diagonal/>
    </border>
    <border>
      <left style="thick">
        <color indexed="64"/>
      </left>
      <right style="thick">
        <color indexed="64"/>
      </right>
      <top style="thin">
        <color indexed="64"/>
      </top>
      <bottom style="thick">
        <color indexed="64"/>
      </bottom>
      <diagonal/>
    </border>
    <border>
      <left style="thin">
        <color indexed="64"/>
      </left>
      <right style="thick">
        <color indexed="64"/>
      </right>
      <top style="thin">
        <color indexed="64"/>
      </top>
      <bottom/>
      <diagonal/>
    </border>
    <border>
      <left style="thick">
        <color indexed="64"/>
      </left>
      <right style="thick">
        <color indexed="64"/>
      </right>
      <top style="thick">
        <color indexed="64"/>
      </top>
      <bottom/>
      <diagonal/>
    </border>
    <border>
      <left style="thick">
        <color indexed="64"/>
      </left>
      <right/>
      <top style="thin">
        <color indexed="64"/>
      </top>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bottom/>
      <diagonal/>
    </border>
    <border>
      <left style="thick">
        <color indexed="64"/>
      </left>
      <right style="thin">
        <color indexed="64"/>
      </right>
      <top/>
      <bottom style="thin">
        <color theme="4" tint="0.59999389629810485"/>
      </bottom>
      <diagonal/>
    </border>
    <border>
      <left style="thick">
        <color indexed="64"/>
      </left>
      <right style="thick">
        <color indexed="64"/>
      </right>
      <top/>
      <bottom style="thin">
        <color theme="4" tint="0.59999389629810485"/>
      </bottom>
      <diagonal/>
    </border>
    <border>
      <left style="thin">
        <color indexed="64"/>
      </left>
      <right style="thin">
        <color indexed="64"/>
      </right>
      <top/>
      <bottom style="thin">
        <color theme="4" tint="0.59999389629810485"/>
      </bottom>
      <diagonal/>
    </border>
    <border>
      <left style="thin">
        <color indexed="64"/>
      </left>
      <right/>
      <top/>
      <bottom style="thin">
        <color theme="4" tint="0.59999389629810485"/>
      </bottom>
      <diagonal/>
    </border>
    <border>
      <left style="thin">
        <color indexed="64"/>
      </left>
      <right style="thin">
        <color indexed="64"/>
      </right>
      <top style="thin">
        <color theme="4" tint="0.59999389629810485"/>
      </top>
      <bottom style="thin">
        <color theme="4" tint="0.59999389629810485"/>
      </bottom>
      <diagonal/>
    </border>
    <border>
      <left style="thin">
        <color indexed="64"/>
      </left>
      <right/>
      <top style="thin">
        <color theme="4" tint="0.59999389629810485"/>
      </top>
      <bottom style="thin">
        <color theme="4" tint="0.59999389629810485"/>
      </bottom>
      <diagonal/>
    </border>
    <border>
      <left style="thick">
        <color indexed="64"/>
      </left>
      <right style="thick">
        <color indexed="64"/>
      </right>
      <top style="thin">
        <color theme="4" tint="0.59999389629810485"/>
      </top>
      <bottom style="thin">
        <color theme="4" tint="0.59999389629810485"/>
      </bottom>
      <diagonal/>
    </border>
    <border>
      <left/>
      <right style="thin">
        <color indexed="64"/>
      </right>
      <top style="thin">
        <color theme="4" tint="0.59999389629810485"/>
      </top>
      <bottom style="thin">
        <color theme="4" tint="0.59999389629810485"/>
      </bottom>
      <diagonal/>
    </border>
    <border>
      <left/>
      <right style="thin">
        <color indexed="64"/>
      </right>
      <top/>
      <bottom style="thin">
        <color theme="4" tint="0.59999389629810485"/>
      </bottom>
      <diagonal/>
    </border>
    <border>
      <left style="thin">
        <color indexed="64"/>
      </left>
      <right style="thin">
        <color indexed="64"/>
      </right>
      <top style="thin">
        <color indexed="64"/>
      </top>
      <bottom style="thin">
        <color theme="4" tint="0.59999389629810485"/>
      </bottom>
      <diagonal/>
    </border>
    <border>
      <left/>
      <right/>
      <top/>
      <bottom style="thin">
        <color theme="4" tint="0.59999389629810485"/>
      </bottom>
      <diagonal/>
    </border>
    <border>
      <left/>
      <right/>
      <top style="thin">
        <color theme="4" tint="0.59999389629810485"/>
      </top>
      <bottom style="thin">
        <color theme="4" tint="0.59999389629810485"/>
      </bottom>
      <diagonal/>
    </border>
    <border>
      <left/>
      <right style="thin">
        <color theme="1"/>
      </right>
      <top style="thin">
        <color indexed="64"/>
      </top>
      <bottom style="thin">
        <color indexed="64"/>
      </bottom>
      <diagonal/>
    </border>
    <border>
      <left/>
      <right style="thin">
        <color theme="1"/>
      </right>
      <top/>
      <bottom/>
      <diagonal/>
    </border>
    <border>
      <left/>
      <right style="thin">
        <color theme="1"/>
      </right>
      <top style="thick">
        <color indexed="64"/>
      </top>
      <bottom style="thin">
        <color indexed="64"/>
      </bottom>
      <diagonal/>
    </border>
    <border>
      <left/>
      <right style="thin">
        <color theme="1"/>
      </right>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top style="thin">
        <color indexed="64"/>
      </top>
      <bottom style="thick">
        <color indexed="64"/>
      </bottom>
      <diagonal/>
    </border>
    <border>
      <left/>
      <right style="thick">
        <color indexed="64"/>
      </right>
      <top style="thin">
        <color indexed="64"/>
      </top>
      <bottom/>
      <diagonal/>
    </border>
    <border>
      <left style="thick">
        <color indexed="64"/>
      </left>
      <right/>
      <top/>
      <bottom style="thin">
        <color indexed="64"/>
      </bottom>
      <diagonal/>
    </border>
    <border>
      <left style="thick">
        <color indexed="64"/>
      </left>
      <right/>
      <top style="thin">
        <color indexed="64"/>
      </top>
      <bottom style="thin">
        <color indexed="64"/>
      </bottom>
      <diagonal/>
    </border>
    <border>
      <left style="thick">
        <color indexed="64"/>
      </left>
      <right/>
      <top style="thin">
        <color indexed="64"/>
      </top>
      <bottom style="thick">
        <color indexed="64"/>
      </bottom>
      <diagonal/>
    </border>
    <border>
      <left style="thick">
        <color indexed="64"/>
      </left>
      <right/>
      <top/>
      <bottom/>
      <diagonal/>
    </border>
    <border>
      <left/>
      <right style="thick">
        <color indexed="64"/>
      </right>
      <top/>
      <bottom/>
      <diagonal/>
    </border>
    <border>
      <left/>
      <right style="thick">
        <color indexed="64"/>
      </right>
      <top/>
      <bottom style="thin">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ck">
        <color indexed="64"/>
      </bottom>
      <diagonal/>
    </border>
    <border>
      <left/>
      <right/>
      <top style="thick">
        <color indexed="64"/>
      </top>
      <bottom/>
      <diagonal/>
    </border>
    <border>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top style="thick">
        <color indexed="64"/>
      </top>
      <bottom/>
      <diagonal/>
    </border>
    <border>
      <left style="thick">
        <color indexed="64"/>
      </left>
      <right/>
      <top style="thick">
        <color indexed="64"/>
      </top>
      <bottom/>
      <diagonal/>
    </border>
    <border>
      <left/>
      <right style="thick">
        <color indexed="64"/>
      </right>
      <top style="thick">
        <color indexed="64"/>
      </top>
      <bottom/>
      <diagonal/>
    </border>
  </borders>
  <cellStyleXfs count="59">
    <xf numFmtId="0" fontId="0" fillId="0" borderId="0"/>
    <xf numFmtId="0" fontId="6" fillId="2" borderId="0" applyNumberFormat="0" applyBorder="0" applyAlignment="0" applyProtection="0"/>
    <xf numFmtId="0" fontId="6" fillId="3" borderId="0" applyNumberFormat="0" applyBorder="0" applyAlignment="0" applyProtection="0"/>
    <xf numFmtId="0" fontId="6" fillId="4" borderId="0" applyNumberFormat="0" applyBorder="0" applyAlignment="0" applyProtection="0"/>
    <xf numFmtId="0" fontId="6" fillId="5" borderId="0" applyNumberFormat="0" applyBorder="0" applyAlignment="0" applyProtection="0"/>
    <xf numFmtId="0" fontId="6" fillId="6" borderId="0" applyNumberFormat="0" applyBorder="0" applyAlignment="0" applyProtection="0"/>
    <xf numFmtId="0" fontId="6" fillId="7" borderId="0" applyNumberFormat="0" applyBorder="0" applyAlignment="0" applyProtection="0"/>
    <xf numFmtId="0" fontId="6" fillId="8"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1" borderId="0" applyNumberFormat="0" applyBorder="0" applyAlignment="0" applyProtection="0"/>
    <xf numFmtId="0" fontId="6" fillId="12" borderId="0" applyNumberFormat="0" applyBorder="0" applyAlignment="0" applyProtection="0"/>
    <xf numFmtId="0" fontId="6"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6" fillId="20" borderId="11" applyNumberFormat="0" applyFont="0" applyAlignment="0" applyProtection="0"/>
    <xf numFmtId="0" fontId="9" fillId="21" borderId="12" applyNumberFormat="0" applyAlignment="0" applyProtection="0"/>
    <xf numFmtId="0" fontId="7" fillId="22" borderId="0" applyNumberFormat="0" applyBorder="0" applyAlignment="0" applyProtection="0"/>
    <xf numFmtId="0" fontId="7" fillId="23" borderId="0" applyNumberFormat="0" applyBorder="0" applyAlignment="0" applyProtection="0"/>
    <xf numFmtId="0" fontId="7" fillId="24" borderId="0" applyNumberFormat="0" applyBorder="0" applyAlignment="0" applyProtection="0"/>
    <xf numFmtId="0" fontId="7" fillId="25" borderId="0" applyNumberFormat="0" applyBorder="0" applyAlignment="0" applyProtection="0"/>
    <xf numFmtId="0" fontId="7" fillId="26" borderId="0" applyNumberFormat="0" applyBorder="0" applyAlignment="0" applyProtection="0"/>
    <xf numFmtId="0" fontId="7" fillId="27" borderId="0" applyNumberFormat="0" applyBorder="0" applyAlignment="0" applyProtection="0"/>
    <xf numFmtId="0" fontId="10" fillId="0" borderId="0" applyNumberFormat="0" applyFill="0" applyBorder="0" applyAlignment="0" applyProtection="0"/>
    <xf numFmtId="0" fontId="11" fillId="28" borderId="0" applyNumberFormat="0" applyBorder="0" applyAlignment="0" applyProtection="0"/>
    <xf numFmtId="0" fontId="12" fillId="29" borderId="12" applyNumberFormat="0" applyAlignment="0" applyProtection="0"/>
    <xf numFmtId="164" fontId="5"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0" fontId="13" fillId="30" borderId="13" applyNumberFormat="0" applyAlignment="0" applyProtection="0"/>
    <xf numFmtId="0" fontId="14" fillId="31" borderId="0" applyNumberFormat="0" applyBorder="0" applyAlignment="0" applyProtection="0"/>
    <xf numFmtId="0" fontId="1" fillId="0" borderId="0"/>
    <xf numFmtId="0" fontId="6" fillId="0" borderId="0"/>
    <xf numFmtId="0" fontId="5" fillId="0" borderId="0"/>
    <xf numFmtId="0" fontId="15" fillId="21" borderId="14" applyNumberFormat="0" applyAlignment="0" applyProtection="0"/>
    <xf numFmtId="0" fontId="16" fillId="0" borderId="15" applyNumberFormat="0" applyFill="0" applyAlignment="0" applyProtection="0"/>
    <xf numFmtId="0" fontId="17" fillId="0" borderId="16" applyNumberFormat="0" applyFill="0" applyAlignment="0" applyProtection="0"/>
    <xf numFmtId="0" fontId="18" fillId="0" borderId="17" applyNumberFormat="0" applyFill="0" applyAlignment="0" applyProtection="0"/>
    <xf numFmtId="0" fontId="18" fillId="0" borderId="0" applyNumberFormat="0" applyFill="0" applyBorder="0" applyAlignment="0" applyProtection="0"/>
    <xf numFmtId="0" fontId="19" fillId="0" borderId="18" applyNumberFormat="0" applyFill="0" applyAlignment="0" applyProtection="0"/>
    <xf numFmtId="0" fontId="20" fillId="0" borderId="0" applyNumberFormat="0" applyFill="0" applyBorder="0" applyAlignment="0" applyProtection="0"/>
    <xf numFmtId="0" fontId="21" fillId="0" borderId="19" applyNumberFormat="0" applyFill="0" applyAlignment="0" applyProtection="0"/>
    <xf numFmtId="0" fontId="22" fillId="32" borderId="0" applyNumberFormat="0" applyBorder="0" applyAlignment="0" applyProtection="0"/>
  </cellStyleXfs>
  <cellXfs count="394">
    <xf numFmtId="0" fontId="0" fillId="0" borderId="0" xfId="0"/>
    <xf numFmtId="0" fontId="0" fillId="0" borderId="0" xfId="0" applyAlignment="1">
      <alignment horizontal="center"/>
    </xf>
    <xf numFmtId="165" fontId="0" fillId="0" borderId="0" xfId="0" applyNumberFormat="1" applyAlignment="1">
      <alignment horizontal="center"/>
    </xf>
    <xf numFmtId="165" fontId="0" fillId="0" borderId="0" xfId="0" applyNumberFormat="1"/>
    <xf numFmtId="0" fontId="1" fillId="0" borderId="0" xfId="0" applyFont="1"/>
    <xf numFmtId="0" fontId="3" fillId="0" borderId="0" xfId="0" applyFont="1"/>
    <xf numFmtId="3" fontId="4" fillId="0" borderId="22" xfId="0" applyNumberFormat="1" applyFont="1" applyBorder="1" applyAlignment="1">
      <alignment horizontal="center" vertical="center"/>
    </xf>
    <xf numFmtId="3" fontId="4" fillId="0" borderId="5" xfId="0" applyNumberFormat="1" applyFont="1" applyBorder="1" applyAlignment="1">
      <alignment horizontal="center" vertical="center"/>
    </xf>
    <xf numFmtId="3" fontId="0" fillId="0" borderId="0" xfId="0" applyNumberFormat="1"/>
    <xf numFmtId="3" fontId="4" fillId="0" borderId="8" xfId="0" applyNumberFormat="1" applyFont="1" applyBorder="1" applyAlignment="1">
      <alignment horizontal="center" vertical="center"/>
    </xf>
    <xf numFmtId="0" fontId="4" fillId="0" borderId="20" xfId="0" applyFont="1" applyBorder="1" applyAlignment="1">
      <alignment horizontal="left" vertical="center" wrapText="1"/>
    </xf>
    <xf numFmtId="4" fontId="4" fillId="0" borderId="2" xfId="0" applyNumberFormat="1" applyFont="1" applyBorder="1" applyAlignment="1">
      <alignment horizontal="right" vertical="center" wrapText="1"/>
    </xf>
    <xf numFmtId="4" fontId="4" fillId="0" borderId="22" xfId="0" applyNumberFormat="1" applyFont="1" applyBorder="1" applyAlignment="1">
      <alignment horizontal="right" vertical="center" wrapText="1"/>
    </xf>
    <xf numFmtId="4" fontId="4" fillId="0" borderId="21" xfId="0" applyNumberFormat="1" applyFont="1" applyBorder="1" applyAlignment="1">
      <alignment horizontal="right" vertical="center" wrapText="1"/>
    </xf>
    <xf numFmtId="165" fontId="4" fillId="0" borderId="2" xfId="0" applyNumberFormat="1" applyFont="1" applyBorder="1" applyAlignment="1">
      <alignment horizontal="right" vertical="center" wrapText="1"/>
    </xf>
    <xf numFmtId="165" fontId="4" fillId="0" borderId="8" xfId="0" applyNumberFormat="1" applyFont="1" applyBorder="1" applyAlignment="1">
      <alignment horizontal="right" vertical="center" wrapText="1"/>
    </xf>
    <xf numFmtId="165" fontId="4" fillId="0" borderId="4" xfId="0" applyNumberFormat="1" applyFont="1" applyBorder="1" applyAlignment="1">
      <alignment horizontal="right" vertical="center" wrapText="1"/>
    </xf>
    <xf numFmtId="0" fontId="23" fillId="36" borderId="25" xfId="49" applyFont="1" applyFill="1" applyBorder="1" applyAlignment="1">
      <alignment vertical="center" wrapText="1"/>
    </xf>
    <xf numFmtId="165" fontId="4" fillId="36" borderId="5" xfId="0" applyNumberFormat="1" applyFont="1" applyFill="1" applyBorder="1" applyAlignment="1">
      <alignment horizontal="right" vertical="center" wrapText="1"/>
    </xf>
    <xf numFmtId="165" fontId="4" fillId="36" borderId="7" xfId="0" applyNumberFormat="1" applyFont="1" applyFill="1" applyBorder="1" applyAlignment="1">
      <alignment horizontal="right" vertical="center" wrapText="1"/>
    </xf>
    <xf numFmtId="0" fontId="4" fillId="0" borderId="28" xfId="49" applyFont="1" applyBorder="1" applyAlignment="1">
      <alignment vertical="center" wrapText="1"/>
    </xf>
    <xf numFmtId="0" fontId="23" fillId="36" borderId="28" xfId="49" applyFont="1" applyFill="1" applyBorder="1" applyAlignment="1">
      <alignment vertical="center" wrapText="1"/>
    </xf>
    <xf numFmtId="4" fontId="4" fillId="36" borderId="4" xfId="0" applyNumberFormat="1" applyFont="1" applyFill="1" applyBorder="1" applyAlignment="1">
      <alignment horizontal="right" vertical="center" wrapText="1"/>
    </xf>
    <xf numFmtId="165" fontId="4" fillId="0" borderId="2" xfId="0" applyNumberFormat="1" applyFont="1" applyFill="1" applyBorder="1" applyAlignment="1">
      <alignment horizontal="right" vertical="center" wrapText="1"/>
    </xf>
    <xf numFmtId="165" fontId="4" fillId="0" borderId="8" xfId="0" applyNumberFormat="1" applyFont="1" applyFill="1" applyBorder="1" applyAlignment="1">
      <alignment horizontal="right" vertical="center" wrapText="1"/>
    </xf>
    <xf numFmtId="4" fontId="4" fillId="36" borderId="2" xfId="0" applyNumberFormat="1" applyFont="1" applyFill="1" applyBorder="1" applyAlignment="1">
      <alignment horizontal="right" vertical="center" wrapText="1"/>
    </xf>
    <xf numFmtId="4" fontId="4" fillId="0" borderId="2" xfId="0" applyNumberFormat="1" applyFont="1" applyFill="1" applyBorder="1" applyAlignment="1">
      <alignment horizontal="right" vertical="center" wrapText="1"/>
    </xf>
    <xf numFmtId="0" fontId="28" fillId="0" borderId="25" xfId="49" applyFont="1" applyBorder="1" applyAlignment="1">
      <alignment vertical="center" wrapText="1"/>
    </xf>
    <xf numFmtId="0" fontId="28" fillId="0" borderId="26" xfId="49" applyFont="1" applyBorder="1" applyAlignment="1">
      <alignment vertical="center" wrapText="1"/>
    </xf>
    <xf numFmtId="0" fontId="28" fillId="0" borderId="26" xfId="49" applyFont="1" applyBorder="1" applyAlignment="1">
      <alignment vertical="top" wrapText="1"/>
    </xf>
    <xf numFmtId="0" fontId="28" fillId="0" borderId="27" xfId="49" applyFont="1" applyBorder="1" applyAlignment="1">
      <alignment vertical="center" wrapText="1"/>
    </xf>
    <xf numFmtId="0" fontId="29" fillId="0" borderId="27" xfId="49" applyFont="1" applyBorder="1" applyAlignment="1">
      <alignment wrapText="1"/>
    </xf>
    <xf numFmtId="0" fontId="29" fillId="0" borderId="27" xfId="49" applyFont="1" applyBorder="1" applyAlignment="1">
      <alignment vertical="center" wrapText="1"/>
    </xf>
    <xf numFmtId="0" fontId="1" fillId="0" borderId="0" xfId="47"/>
    <xf numFmtId="165" fontId="26" fillId="34" borderId="30" xfId="47" quotePrefix="1" applyNumberFormat="1" applyFont="1" applyFill="1" applyBorder="1" applyAlignment="1">
      <alignment horizontal="center" vertical="center" wrapText="1"/>
    </xf>
    <xf numFmtId="0" fontId="27" fillId="35" borderId="7" xfId="47" applyFont="1" applyFill="1" applyBorder="1" applyAlignment="1">
      <alignment wrapText="1"/>
    </xf>
    <xf numFmtId="165" fontId="27" fillId="35" borderId="5" xfId="47" applyNumberFormat="1" applyFont="1" applyFill="1" applyBorder="1" applyAlignment="1">
      <alignment horizontal="right"/>
    </xf>
    <xf numFmtId="0" fontId="4" fillId="33" borderId="8" xfId="47" applyFont="1" applyFill="1" applyBorder="1" applyAlignment="1">
      <alignment wrapText="1"/>
    </xf>
    <xf numFmtId="165" fontId="4" fillId="33" borderId="2" xfId="47" applyNumberFormat="1" applyFont="1" applyFill="1" applyBorder="1" applyAlignment="1">
      <alignment horizontal="right" wrapText="1"/>
    </xf>
    <xf numFmtId="165" fontId="4" fillId="33" borderId="8" xfId="47" applyNumberFormat="1" applyFont="1" applyFill="1" applyBorder="1" applyAlignment="1">
      <alignment horizontal="right" wrapText="1"/>
    </xf>
    <xf numFmtId="0" fontId="4" fillId="33" borderId="4" xfId="47" applyFont="1" applyFill="1" applyBorder="1" applyAlignment="1">
      <alignment wrapText="1"/>
    </xf>
    <xf numFmtId="0" fontId="28" fillId="0" borderId="8" xfId="47" applyFont="1" applyBorder="1" applyAlignment="1">
      <alignment vertical="center" wrapText="1"/>
    </xf>
    <xf numFmtId="165" fontId="28" fillId="0" borderId="2" xfId="47" applyNumberFormat="1" applyFont="1" applyBorder="1" applyAlignment="1">
      <alignment horizontal="right" vertical="center"/>
    </xf>
    <xf numFmtId="165" fontId="28" fillId="0" borderId="8" xfId="47" applyNumberFormat="1" applyFont="1" applyBorder="1" applyAlignment="1">
      <alignment horizontal="right" vertical="center"/>
    </xf>
    <xf numFmtId="0" fontId="1" fillId="0" borderId="0" xfId="47" applyFont="1"/>
    <xf numFmtId="165" fontId="4" fillId="33" borderId="2" xfId="47" applyNumberFormat="1" applyFont="1" applyFill="1" applyBorder="1" applyAlignment="1">
      <alignment horizontal="right" vertical="center"/>
    </xf>
    <xf numFmtId="165" fontId="4" fillId="33" borderId="8" xfId="47" applyNumberFormat="1" applyFont="1" applyFill="1" applyBorder="1" applyAlignment="1">
      <alignment horizontal="right" vertical="center"/>
    </xf>
    <xf numFmtId="0" fontId="28" fillId="0" borderId="8" xfId="47" applyFont="1" applyBorder="1" applyAlignment="1">
      <alignment horizontal="left" vertical="center" wrapText="1"/>
    </xf>
    <xf numFmtId="0" fontId="27" fillId="35" borderId="8" xfId="47" applyFont="1" applyFill="1" applyBorder="1" applyAlignment="1">
      <alignment wrapText="1"/>
    </xf>
    <xf numFmtId="165" fontId="27" fillId="35" borderId="2" xfId="47" applyNumberFormat="1" applyFont="1" applyFill="1" applyBorder="1" applyAlignment="1">
      <alignment horizontal="right"/>
    </xf>
    <xf numFmtId="165" fontId="27" fillId="35" borderId="8" xfId="47" applyNumberFormat="1" applyFont="1" applyFill="1" applyBorder="1" applyAlignment="1">
      <alignment horizontal="right"/>
    </xf>
    <xf numFmtId="0" fontId="28" fillId="0" borderId="20" xfId="47" applyFont="1" applyBorder="1" applyAlignment="1">
      <alignment vertical="center" wrapText="1"/>
    </xf>
    <xf numFmtId="165" fontId="28" fillId="0" borderId="22" xfId="47" applyNumberFormat="1" applyFont="1" applyBorder="1" applyAlignment="1">
      <alignment horizontal="right" vertical="center"/>
    </xf>
    <xf numFmtId="165" fontId="28" fillId="0" borderId="20" xfId="47" applyNumberFormat="1" applyFont="1" applyBorder="1" applyAlignment="1">
      <alignment horizontal="right" vertical="center"/>
    </xf>
    <xf numFmtId="0" fontId="28" fillId="0" borderId="8" xfId="47" applyFont="1" applyFill="1" applyBorder="1" applyAlignment="1">
      <alignment horizontal="center" wrapText="1"/>
    </xf>
    <xf numFmtId="0" fontId="28" fillId="0" borderId="8" xfId="47" applyFont="1" applyFill="1" applyBorder="1" applyAlignment="1">
      <alignment horizontal="left" wrapText="1"/>
    </xf>
    <xf numFmtId="0" fontId="24" fillId="0" borderId="20" xfId="47" applyFont="1" applyFill="1" applyBorder="1" applyAlignment="1">
      <alignment horizontal="left" wrapText="1"/>
    </xf>
    <xf numFmtId="0" fontId="3" fillId="0" borderId="0" xfId="47" applyFont="1"/>
    <xf numFmtId="165" fontId="4" fillId="0" borderId="5" xfId="47" applyNumberFormat="1" applyFont="1" applyBorder="1" applyAlignment="1">
      <alignment horizontal="center" vertical="center"/>
    </xf>
    <xf numFmtId="165" fontId="4" fillId="0" borderId="7" xfId="47" applyNumberFormat="1" applyFont="1" applyBorder="1" applyAlignment="1">
      <alignment horizontal="center" vertical="center"/>
    </xf>
    <xf numFmtId="0" fontId="1" fillId="0" borderId="0" xfId="47" applyAlignment="1">
      <alignment horizontal="center"/>
    </xf>
    <xf numFmtId="165" fontId="1" fillId="0" borderId="0" xfId="47" applyNumberFormat="1"/>
    <xf numFmtId="165" fontId="1" fillId="0" borderId="0" xfId="47" applyNumberFormat="1" applyAlignment="1">
      <alignment horizontal="center"/>
    </xf>
    <xf numFmtId="3" fontId="1" fillId="0" borderId="0" xfId="47" applyNumberFormat="1"/>
    <xf numFmtId="165" fontId="4" fillId="0" borderId="31" xfId="0" applyNumberFormat="1" applyFont="1" applyBorder="1" applyAlignment="1">
      <alignment horizontal="right" vertical="center" wrapText="1"/>
    </xf>
    <xf numFmtId="165" fontId="2" fillId="0" borderId="35" xfId="0" applyNumberFormat="1" applyFont="1" applyBorder="1" applyAlignment="1">
      <alignment vertical="center"/>
    </xf>
    <xf numFmtId="165" fontId="27" fillId="35" borderId="7" xfId="47" applyNumberFormat="1" applyFont="1" applyFill="1" applyBorder="1" applyAlignment="1">
      <alignment horizontal="right"/>
    </xf>
    <xf numFmtId="165" fontId="1" fillId="0" borderId="0" xfId="47" applyNumberFormat="1" applyFont="1"/>
    <xf numFmtId="165" fontId="4" fillId="0" borderId="2" xfId="47" applyNumberFormat="1" applyFont="1" applyFill="1" applyBorder="1" applyAlignment="1">
      <alignment horizontal="right" vertical="center"/>
    </xf>
    <xf numFmtId="165" fontId="4" fillId="0" borderId="8" xfId="47" applyNumberFormat="1" applyFont="1" applyFill="1" applyBorder="1" applyAlignment="1">
      <alignment horizontal="right" vertical="center"/>
    </xf>
    <xf numFmtId="0" fontId="1" fillId="0" borderId="0" xfId="47" applyFill="1"/>
    <xf numFmtId="165" fontId="4" fillId="0" borderId="9" xfId="47" applyNumberFormat="1" applyFont="1" applyBorder="1" applyAlignment="1">
      <alignment horizontal="center" vertical="center"/>
    </xf>
    <xf numFmtId="0" fontId="27" fillId="35" borderId="5" xfId="47" applyFont="1" applyFill="1" applyBorder="1" applyAlignment="1">
      <alignment wrapText="1"/>
    </xf>
    <xf numFmtId="165" fontId="27" fillId="35" borderId="5" xfId="47" applyNumberFormat="1" applyFont="1" applyFill="1" applyBorder="1" applyAlignment="1">
      <alignment wrapText="1"/>
    </xf>
    <xf numFmtId="166" fontId="27" fillId="35" borderId="5" xfId="47" applyNumberFormat="1" applyFont="1" applyFill="1" applyBorder="1" applyAlignment="1">
      <alignment wrapText="1"/>
    </xf>
    <xf numFmtId="166" fontId="27" fillId="35" borderId="7" xfId="47" applyNumberFormat="1" applyFont="1" applyFill="1" applyBorder="1" applyAlignment="1">
      <alignment wrapText="1"/>
    </xf>
    <xf numFmtId="166" fontId="27" fillId="35" borderId="34" xfId="47" applyNumberFormat="1" applyFont="1" applyFill="1" applyBorder="1" applyAlignment="1">
      <alignment wrapText="1"/>
    </xf>
    <xf numFmtId="165" fontId="27" fillId="35" borderId="6" xfId="47" applyNumberFormat="1" applyFont="1" applyFill="1" applyBorder="1" applyAlignment="1">
      <alignment wrapText="1"/>
    </xf>
    <xf numFmtId="4" fontId="4" fillId="0" borderId="22" xfId="47" applyNumberFormat="1" applyFont="1" applyBorder="1" applyAlignment="1">
      <alignment horizontal="right" vertical="center" wrapText="1"/>
    </xf>
    <xf numFmtId="166" fontId="4" fillId="0" borderId="20" xfId="47" applyNumberFormat="1" applyFont="1" applyBorder="1" applyAlignment="1">
      <alignment horizontal="right" vertical="center" wrapText="1"/>
    </xf>
    <xf numFmtId="166" fontId="4" fillId="0" borderId="32" xfId="47" applyNumberFormat="1" applyFont="1" applyBorder="1" applyAlignment="1">
      <alignment horizontal="right" vertical="center" wrapText="1"/>
    </xf>
    <xf numFmtId="4" fontId="4" fillId="0" borderId="21" xfId="47" applyNumberFormat="1" applyFont="1" applyBorder="1" applyAlignment="1">
      <alignment horizontal="right" vertical="center" wrapText="1"/>
    </xf>
    <xf numFmtId="0" fontId="27" fillId="35" borderId="2" xfId="47" applyFont="1" applyFill="1" applyBorder="1" applyAlignment="1">
      <alignment wrapText="1"/>
    </xf>
    <xf numFmtId="166" fontId="27" fillId="35" borderId="8" xfId="47" applyNumberFormat="1" applyFont="1" applyFill="1" applyBorder="1" applyAlignment="1">
      <alignment wrapText="1"/>
    </xf>
    <xf numFmtId="166" fontId="27" fillId="35" borderId="31" xfId="47" applyNumberFormat="1" applyFont="1" applyFill="1" applyBorder="1" applyAlignment="1">
      <alignment wrapText="1"/>
    </xf>
    <xf numFmtId="165" fontId="27" fillId="35" borderId="4" xfId="47" applyNumberFormat="1" applyFont="1" applyFill="1" applyBorder="1" applyAlignment="1">
      <alignment wrapText="1"/>
    </xf>
    <xf numFmtId="4" fontId="4" fillId="0" borderId="2" xfId="47" applyNumberFormat="1" applyFont="1" applyBorder="1" applyAlignment="1">
      <alignment horizontal="right" vertical="center" wrapText="1"/>
    </xf>
    <xf numFmtId="166" fontId="4" fillId="0" borderId="8" xfId="47" applyNumberFormat="1" applyFont="1" applyBorder="1" applyAlignment="1">
      <alignment horizontal="right" vertical="center" wrapText="1"/>
    </xf>
    <xf numFmtId="166" fontId="4" fillId="0" borderId="31" xfId="47" applyNumberFormat="1" applyFont="1" applyBorder="1" applyAlignment="1">
      <alignment horizontal="right" vertical="center" wrapText="1"/>
    </xf>
    <xf numFmtId="4" fontId="4" fillId="0" borderId="4" xfId="47" applyNumberFormat="1" applyFont="1" applyBorder="1" applyAlignment="1">
      <alignment horizontal="right" vertical="center" wrapText="1"/>
    </xf>
    <xf numFmtId="166" fontId="27" fillId="35" borderId="8" xfId="47" applyNumberFormat="1" applyFont="1" applyFill="1" applyBorder="1" applyAlignment="1">
      <alignment horizontal="right" wrapText="1"/>
    </xf>
    <xf numFmtId="4" fontId="4" fillId="0" borderId="20" xfId="47" applyNumberFormat="1" applyFont="1" applyBorder="1" applyAlignment="1">
      <alignment horizontal="right" vertical="center" wrapText="1"/>
    </xf>
    <xf numFmtId="4" fontId="4" fillId="0" borderId="32" xfId="47" applyNumberFormat="1" applyFont="1" applyBorder="1" applyAlignment="1">
      <alignment horizontal="right" vertical="center" wrapText="1"/>
    </xf>
    <xf numFmtId="3" fontId="4" fillId="0" borderId="9" xfId="47" applyNumberFormat="1" applyFont="1" applyBorder="1" applyAlignment="1">
      <alignment horizontal="center" vertical="center"/>
    </xf>
    <xf numFmtId="3" fontId="4" fillId="0" borderId="3" xfId="47" applyNumberFormat="1" applyFont="1" applyBorder="1" applyAlignment="1">
      <alignment horizontal="center" vertical="center"/>
    </xf>
    <xf numFmtId="165" fontId="4" fillId="0" borderId="33" xfId="47" applyNumberFormat="1" applyFont="1" applyBorder="1" applyAlignment="1">
      <alignment vertical="center"/>
    </xf>
    <xf numFmtId="3" fontId="4" fillId="0" borderId="5" xfId="47" applyNumberFormat="1" applyFont="1" applyBorder="1" applyAlignment="1">
      <alignment horizontal="center" vertical="center"/>
    </xf>
    <xf numFmtId="3" fontId="4" fillId="0" borderId="7" xfId="47" applyNumberFormat="1" applyFont="1" applyBorder="1" applyAlignment="1">
      <alignment horizontal="center" vertical="center"/>
    </xf>
    <xf numFmtId="165" fontId="2" fillId="0" borderId="35" xfId="47" applyNumberFormat="1" applyFont="1" applyBorder="1" applyAlignment="1">
      <alignment vertical="center"/>
    </xf>
    <xf numFmtId="165" fontId="4" fillId="0" borderId="31" xfId="0" applyNumberFormat="1" applyFont="1" applyBorder="1" applyAlignment="1">
      <alignment vertical="center"/>
    </xf>
    <xf numFmtId="0" fontId="4" fillId="33" borderId="2" xfId="47" applyFont="1" applyFill="1" applyBorder="1" applyAlignment="1">
      <alignment wrapText="1"/>
    </xf>
    <xf numFmtId="165" fontId="4" fillId="33" borderId="8" xfId="47" applyNumberFormat="1" applyFont="1" applyFill="1" applyBorder="1" applyAlignment="1">
      <alignment wrapText="1"/>
    </xf>
    <xf numFmtId="165" fontId="4" fillId="33" borderId="2" xfId="47" applyNumberFormat="1" applyFont="1" applyFill="1" applyBorder="1" applyAlignment="1">
      <alignment wrapText="1"/>
    </xf>
    <xf numFmtId="165" fontId="4" fillId="0" borderId="8" xfId="47" applyNumberFormat="1" applyFont="1" applyBorder="1" applyAlignment="1">
      <alignment horizontal="right" vertical="center" wrapText="1"/>
    </xf>
    <xf numFmtId="165" fontId="4" fillId="0" borderId="2" xfId="47" applyNumberFormat="1" applyFont="1" applyBorder="1" applyAlignment="1">
      <alignment horizontal="right" vertical="center" wrapText="1"/>
    </xf>
    <xf numFmtId="0" fontId="4" fillId="0" borderId="22" xfId="47" applyFont="1" applyBorder="1" applyAlignment="1">
      <alignment horizontal="left" vertical="center" wrapText="1"/>
    </xf>
    <xf numFmtId="165" fontId="4" fillId="0" borderId="20" xfId="47" applyNumberFormat="1" applyFont="1" applyBorder="1" applyAlignment="1">
      <alignment horizontal="right" vertical="center" wrapText="1"/>
    </xf>
    <xf numFmtId="165" fontId="4" fillId="0" borderId="22" xfId="47" applyNumberFormat="1" applyFont="1" applyBorder="1" applyAlignment="1">
      <alignment horizontal="right" vertical="center" wrapText="1"/>
    </xf>
    <xf numFmtId="165" fontId="27" fillId="35" borderId="8" xfId="47" applyNumberFormat="1" applyFont="1" applyFill="1" applyBorder="1" applyAlignment="1">
      <alignment wrapText="1"/>
    </xf>
    <xf numFmtId="165" fontId="27" fillId="35" borderId="2" xfId="47" applyNumberFormat="1" applyFont="1" applyFill="1" applyBorder="1" applyAlignment="1">
      <alignment wrapText="1"/>
    </xf>
    <xf numFmtId="0" fontId="4" fillId="0" borderId="2" xfId="47" applyFont="1" applyBorder="1" applyAlignment="1">
      <alignment horizontal="left" vertical="center" wrapText="1"/>
    </xf>
    <xf numFmtId="165" fontId="4" fillId="0" borderId="3" xfId="47" applyNumberFormat="1" applyFont="1" applyBorder="1" applyAlignment="1">
      <alignment horizontal="center" vertical="center"/>
    </xf>
    <xf numFmtId="165" fontId="23" fillId="0" borderId="4" xfId="47" applyNumberFormat="1" applyFont="1" applyBorder="1" applyAlignment="1">
      <alignment vertical="center"/>
    </xf>
    <xf numFmtId="165" fontId="23" fillId="0" borderId="1" xfId="47" applyNumberFormat="1" applyFont="1" applyBorder="1" applyAlignment="1">
      <alignment vertical="center"/>
    </xf>
    <xf numFmtId="165" fontId="2" fillId="0" borderId="3" xfId="47" applyNumberFormat="1" applyFont="1" applyBorder="1" applyAlignment="1">
      <alignment vertical="center"/>
    </xf>
    <xf numFmtId="165" fontId="2" fillId="0" borderId="9" xfId="47" applyNumberFormat="1" applyFont="1" applyBorder="1" applyAlignment="1">
      <alignment vertical="center"/>
    </xf>
    <xf numFmtId="165" fontId="27" fillId="35" borderId="23" xfId="47" applyNumberFormat="1" applyFont="1" applyFill="1" applyBorder="1" applyAlignment="1">
      <alignment wrapText="1"/>
    </xf>
    <xf numFmtId="165" fontId="4" fillId="0" borderId="0" xfId="47" applyNumberFormat="1" applyFont="1" applyBorder="1" applyAlignment="1">
      <alignment horizontal="right" vertical="center" wrapText="1"/>
    </xf>
    <xf numFmtId="165" fontId="4" fillId="0" borderId="0" xfId="47" applyNumberFormat="1" applyFont="1" applyBorder="1" applyAlignment="1">
      <alignment vertical="center" wrapText="1"/>
    </xf>
    <xf numFmtId="165" fontId="4" fillId="0" borderId="24" xfId="47" applyNumberFormat="1" applyFont="1" applyBorder="1" applyAlignment="1">
      <alignment horizontal="right" vertical="center" wrapText="1"/>
    </xf>
    <xf numFmtId="165" fontId="4" fillId="0" borderId="4" xfId="0" applyNumberFormat="1" applyFont="1" applyFill="1" applyBorder="1" applyAlignment="1">
      <alignment horizontal="right" vertical="center" wrapText="1"/>
    </xf>
    <xf numFmtId="165" fontId="4" fillId="0" borderId="1" xfId="0" applyNumberFormat="1" applyFont="1" applyBorder="1" applyAlignment="1">
      <alignment vertical="center"/>
    </xf>
    <xf numFmtId="165" fontId="4" fillId="0" borderId="4" xfId="0" applyNumberFormat="1" applyFont="1" applyBorder="1" applyAlignment="1">
      <alignment vertical="center"/>
    </xf>
    <xf numFmtId="0" fontId="28" fillId="0" borderId="22" xfId="47" applyFont="1" applyBorder="1" applyAlignment="1">
      <alignment horizontal="left" vertical="center" wrapText="1"/>
    </xf>
    <xf numFmtId="0" fontId="28" fillId="0" borderId="2" xfId="47" applyFont="1" applyBorder="1" applyAlignment="1">
      <alignment wrapText="1"/>
    </xf>
    <xf numFmtId="0" fontId="28" fillId="0" borderId="22" xfId="47" applyFont="1" applyBorder="1" applyAlignment="1">
      <alignment vertical="center" wrapText="1"/>
    </xf>
    <xf numFmtId="165" fontId="27" fillId="35" borderId="31" xfId="47" applyNumberFormat="1" applyFont="1" applyFill="1" applyBorder="1" applyAlignment="1">
      <alignment horizontal="right"/>
    </xf>
    <xf numFmtId="165" fontId="23" fillId="33" borderId="31" xfId="47" applyNumberFormat="1" applyFont="1" applyFill="1" applyBorder="1" applyAlignment="1">
      <alignment horizontal="right" wrapText="1"/>
    </xf>
    <xf numFmtId="165" fontId="24" fillId="0" borderId="31" xfId="47" applyNumberFormat="1" applyFont="1" applyBorder="1" applyAlignment="1">
      <alignment horizontal="right" vertical="center"/>
    </xf>
    <xf numFmtId="165" fontId="24" fillId="0" borderId="32" xfId="47" applyNumberFormat="1" applyFont="1" applyBorder="1" applyAlignment="1">
      <alignment horizontal="right" vertical="center"/>
    </xf>
    <xf numFmtId="165" fontId="23" fillId="0" borderId="31" xfId="47" applyNumberFormat="1" applyFont="1" applyFill="1" applyBorder="1" applyAlignment="1">
      <alignment horizontal="right" wrapText="1"/>
    </xf>
    <xf numFmtId="165" fontId="27" fillId="35" borderId="34" xfId="47" applyNumberFormat="1" applyFont="1" applyFill="1" applyBorder="1" applyAlignment="1">
      <alignment horizontal="right" wrapText="1"/>
    </xf>
    <xf numFmtId="165" fontId="23" fillId="0" borderId="31" xfId="47" applyNumberFormat="1" applyFont="1" applyBorder="1" applyAlignment="1">
      <alignment horizontal="right" vertical="center" wrapText="1"/>
    </xf>
    <xf numFmtId="165" fontId="23" fillId="0" borderId="32" xfId="47" applyNumberFormat="1" applyFont="1" applyBorder="1" applyAlignment="1">
      <alignment horizontal="right" vertical="center" wrapText="1"/>
    </xf>
    <xf numFmtId="166" fontId="23" fillId="0" borderId="33" xfId="47" applyNumberFormat="1" applyFont="1" applyBorder="1" applyAlignment="1">
      <alignment horizontal="right" vertical="center"/>
    </xf>
    <xf numFmtId="166" fontId="23" fillId="0" borderId="32" xfId="47" applyNumberFormat="1" applyFont="1" applyBorder="1" applyAlignment="1">
      <alignment horizontal="right" vertical="center"/>
    </xf>
    <xf numFmtId="165" fontId="28" fillId="0" borderId="31" xfId="47" applyNumberFormat="1" applyFont="1" applyBorder="1" applyAlignment="1">
      <alignment horizontal="right" vertical="center"/>
    </xf>
    <xf numFmtId="4" fontId="4" fillId="36" borderId="8" xfId="0" applyNumberFormat="1" applyFont="1" applyFill="1" applyBorder="1" applyAlignment="1">
      <alignment horizontal="right" vertical="center" wrapText="1"/>
    </xf>
    <xf numFmtId="4" fontId="4" fillId="0" borderId="20" xfId="0" applyNumberFormat="1" applyFont="1" applyBorder="1" applyAlignment="1">
      <alignment horizontal="right" vertical="center" wrapText="1"/>
    </xf>
    <xf numFmtId="3" fontId="4" fillId="0" borderId="20" xfId="0" applyNumberFormat="1" applyFont="1" applyBorder="1" applyAlignment="1">
      <alignment horizontal="center" vertical="center"/>
    </xf>
    <xf numFmtId="3" fontId="4" fillId="0" borderId="7" xfId="0" applyNumberFormat="1" applyFont="1" applyBorder="1" applyAlignment="1">
      <alignment horizontal="center" vertical="center"/>
    </xf>
    <xf numFmtId="165" fontId="26" fillId="34" borderId="37" xfId="0" quotePrefix="1" applyNumberFormat="1" applyFont="1" applyFill="1" applyBorder="1" applyAlignment="1">
      <alignment horizontal="center" vertical="center" wrapText="1"/>
    </xf>
    <xf numFmtId="165" fontId="4" fillId="0" borderId="31" xfId="0" applyNumberFormat="1" applyFont="1" applyFill="1" applyBorder="1" applyAlignment="1">
      <alignment horizontal="right" vertical="center" wrapText="1"/>
    </xf>
    <xf numFmtId="4" fontId="4" fillId="0" borderId="32" xfId="0" applyNumberFormat="1" applyFont="1" applyBorder="1" applyAlignment="1">
      <alignment horizontal="right" vertical="center" wrapText="1"/>
    </xf>
    <xf numFmtId="165" fontId="4" fillId="0" borderId="33" xfId="0" applyNumberFormat="1" applyFont="1" applyBorder="1" applyAlignment="1">
      <alignment vertical="center"/>
    </xf>
    <xf numFmtId="165" fontId="4" fillId="0" borderId="32" xfId="0" applyNumberFormat="1" applyFont="1" applyBorder="1" applyAlignment="1">
      <alignment vertical="center"/>
    </xf>
    <xf numFmtId="165" fontId="23" fillId="36" borderId="34" xfId="0" applyNumberFormat="1" applyFont="1" applyFill="1" applyBorder="1" applyAlignment="1">
      <alignment horizontal="right" vertical="center" wrapText="1"/>
    </xf>
    <xf numFmtId="165" fontId="23" fillId="36" borderId="31" xfId="0" applyNumberFormat="1" applyFont="1" applyFill="1" applyBorder="1" applyAlignment="1">
      <alignment horizontal="right" vertical="center" wrapText="1"/>
    </xf>
    <xf numFmtId="165" fontId="27" fillId="35" borderId="7" xfId="47" applyNumberFormat="1" applyFont="1" applyFill="1" applyBorder="1" applyAlignment="1">
      <alignment wrapText="1"/>
    </xf>
    <xf numFmtId="165" fontId="4" fillId="0" borderId="8" xfId="47" applyNumberFormat="1" applyFont="1" applyBorder="1" applyAlignment="1">
      <alignment vertical="center" wrapText="1"/>
    </xf>
    <xf numFmtId="165" fontId="27" fillId="35" borderId="34" xfId="47" applyNumberFormat="1" applyFont="1" applyFill="1" applyBorder="1" applyAlignment="1">
      <alignment wrapText="1"/>
    </xf>
    <xf numFmtId="165" fontId="4" fillId="0" borderId="31" xfId="47" applyNumberFormat="1" applyFont="1" applyBorder="1" applyAlignment="1">
      <alignment horizontal="right" vertical="center" wrapText="1"/>
    </xf>
    <xf numFmtId="165" fontId="4" fillId="0" borderId="31" xfId="47" applyNumberFormat="1" applyFont="1" applyBorder="1" applyAlignment="1">
      <alignment vertical="center" wrapText="1"/>
    </xf>
    <xf numFmtId="165" fontId="4" fillId="0" borderId="32" xfId="47" applyNumberFormat="1" applyFont="1" applyBorder="1" applyAlignment="1">
      <alignment horizontal="right" vertical="center" wrapText="1"/>
    </xf>
    <xf numFmtId="165" fontId="4" fillId="0" borderId="32" xfId="47" applyNumberFormat="1" applyFont="1" applyBorder="1" applyAlignment="1">
      <alignment vertical="center"/>
    </xf>
    <xf numFmtId="166" fontId="28" fillId="0" borderId="31" xfId="47" applyNumberFormat="1" applyFont="1" applyBorder="1" applyAlignment="1">
      <alignment horizontal="right" vertical="center" wrapText="1"/>
    </xf>
    <xf numFmtId="166" fontId="4" fillId="33" borderId="4" xfId="47" applyNumberFormat="1" applyFont="1" applyFill="1" applyBorder="1" applyAlignment="1">
      <alignment wrapText="1"/>
    </xf>
    <xf numFmtId="165" fontId="4" fillId="36" borderId="4" xfId="0" applyNumberFormat="1" applyFont="1" applyFill="1" applyBorder="1" applyAlignment="1">
      <alignment horizontal="right" vertical="center" wrapText="1"/>
    </xf>
    <xf numFmtId="0" fontId="23" fillId="33" borderId="8" xfId="0" applyFont="1" applyFill="1" applyBorder="1" applyAlignment="1">
      <alignment horizontal="left" vertical="center" wrapText="1"/>
    </xf>
    <xf numFmtId="165" fontId="23" fillId="33" borderId="2" xfId="0" applyNumberFormat="1" applyFont="1" applyFill="1" applyBorder="1" applyAlignment="1">
      <alignment horizontal="right" vertical="center" wrapText="1"/>
    </xf>
    <xf numFmtId="165" fontId="4" fillId="33" borderId="2" xfId="0" applyNumberFormat="1" applyFont="1" applyFill="1" applyBorder="1" applyAlignment="1">
      <alignment horizontal="right" vertical="center" wrapText="1"/>
    </xf>
    <xf numFmtId="0" fontId="4" fillId="33" borderId="28" xfId="49" applyFont="1" applyFill="1" applyBorder="1" applyAlignment="1">
      <alignment vertical="center" wrapText="1"/>
    </xf>
    <xf numFmtId="165" fontId="4" fillId="33" borderId="8" xfId="0" applyNumberFormat="1" applyFont="1" applyFill="1" applyBorder="1" applyAlignment="1">
      <alignment horizontal="right" vertical="center" wrapText="1"/>
    </xf>
    <xf numFmtId="165" fontId="23" fillId="33" borderId="31" xfId="0" applyNumberFormat="1" applyFont="1" applyFill="1" applyBorder="1" applyAlignment="1">
      <alignment horizontal="right" vertical="center" wrapText="1"/>
    </xf>
    <xf numFmtId="165" fontId="4" fillId="33" borderId="4" xfId="0" applyNumberFormat="1" applyFont="1" applyFill="1" applyBorder="1" applyAlignment="1">
      <alignment horizontal="right" vertical="center" wrapText="1"/>
    </xf>
    <xf numFmtId="0" fontId="4" fillId="33" borderId="2" xfId="49" applyFont="1" applyFill="1" applyBorder="1" applyAlignment="1">
      <alignment vertical="center" wrapText="1"/>
    </xf>
    <xf numFmtId="166" fontId="4" fillId="33" borderId="28" xfId="49" applyNumberFormat="1" applyFont="1" applyFill="1" applyBorder="1" applyAlignment="1">
      <alignment vertical="center" wrapText="1"/>
    </xf>
    <xf numFmtId="0" fontId="4" fillId="33" borderId="29" xfId="49" applyFont="1" applyFill="1" applyBorder="1" applyAlignment="1">
      <alignment vertical="center" wrapText="1"/>
    </xf>
    <xf numFmtId="165" fontId="4" fillId="33" borderId="31" xfId="0" applyNumberFormat="1" applyFont="1" applyFill="1" applyBorder="1" applyAlignment="1">
      <alignment horizontal="right" vertical="center" wrapText="1"/>
    </xf>
    <xf numFmtId="4" fontId="4" fillId="0" borderId="41" xfId="47" applyNumberFormat="1" applyFont="1" applyBorder="1" applyAlignment="1">
      <alignment horizontal="right" vertical="center" wrapText="1"/>
    </xf>
    <xf numFmtId="166" fontId="28" fillId="0" borderId="42" xfId="47" applyNumberFormat="1" applyFont="1" applyBorder="1" applyAlignment="1">
      <alignment horizontal="right" vertical="center" wrapText="1"/>
    </xf>
    <xf numFmtId="0" fontId="28" fillId="0" borderId="43" xfId="47" applyFont="1" applyBorder="1" applyAlignment="1">
      <alignment horizontal="left" vertical="center" wrapText="1"/>
    </xf>
    <xf numFmtId="4" fontId="4" fillId="0" borderId="43" xfId="47" applyNumberFormat="1" applyFont="1" applyBorder="1" applyAlignment="1">
      <alignment horizontal="right" vertical="center" wrapText="1"/>
    </xf>
    <xf numFmtId="166" fontId="4" fillId="0" borderId="44" xfId="47" applyNumberFormat="1" applyFont="1" applyBorder="1" applyAlignment="1">
      <alignment horizontal="right" vertical="center" wrapText="1"/>
    </xf>
    <xf numFmtId="0" fontId="28" fillId="0" borderId="45" xfId="47" applyFont="1" applyBorder="1" applyAlignment="1">
      <alignment horizontal="left" vertical="center" wrapText="1"/>
    </xf>
    <xf numFmtId="4" fontId="4" fillId="0" borderId="45" xfId="47" applyNumberFormat="1" applyFont="1" applyBorder="1" applyAlignment="1">
      <alignment horizontal="right" vertical="center" wrapText="1"/>
    </xf>
    <xf numFmtId="166" fontId="4" fillId="0" borderId="46" xfId="47" applyNumberFormat="1" applyFont="1" applyBorder="1" applyAlignment="1">
      <alignment horizontal="right" vertical="center" wrapText="1"/>
    </xf>
    <xf numFmtId="166" fontId="28" fillId="0" borderId="47" xfId="47" applyNumberFormat="1" applyFont="1" applyBorder="1" applyAlignment="1">
      <alignment horizontal="right" vertical="center" wrapText="1"/>
    </xf>
    <xf numFmtId="4" fontId="4" fillId="0" borderId="48" xfId="47" applyNumberFormat="1" applyFont="1" applyBorder="1" applyAlignment="1">
      <alignment horizontal="right" vertical="center" wrapText="1"/>
    </xf>
    <xf numFmtId="0" fontId="28" fillId="0" borderId="43" xfId="47" applyFont="1" applyBorder="1" applyAlignment="1">
      <alignment vertical="center" wrapText="1"/>
    </xf>
    <xf numFmtId="4" fontId="4" fillId="0" borderId="49" xfId="47" applyNumberFormat="1" applyFont="1" applyBorder="1" applyAlignment="1">
      <alignment horizontal="right" vertical="center" wrapText="1"/>
    </xf>
    <xf numFmtId="0" fontId="28" fillId="0" borderId="44" xfId="47" applyFont="1" applyBorder="1" applyAlignment="1">
      <alignment vertical="center" wrapText="1"/>
    </xf>
    <xf numFmtId="165" fontId="28" fillId="0" borderId="43" xfId="47" applyNumberFormat="1" applyFont="1" applyBorder="1" applyAlignment="1">
      <alignment horizontal="right" vertical="center"/>
    </xf>
    <xf numFmtId="165" fontId="28" fillId="0" borderId="44" xfId="47" applyNumberFormat="1" applyFont="1" applyBorder="1" applyAlignment="1">
      <alignment horizontal="right" vertical="center"/>
    </xf>
    <xf numFmtId="165" fontId="28" fillId="0" borderId="42" xfId="47" applyNumberFormat="1" applyFont="1" applyBorder="1" applyAlignment="1">
      <alignment horizontal="right" vertical="center"/>
    </xf>
    <xf numFmtId="0" fontId="28" fillId="0" borderId="46" xfId="47" applyFont="1" applyBorder="1" applyAlignment="1">
      <alignment vertical="center" wrapText="1"/>
    </xf>
    <xf numFmtId="165" fontId="28" fillId="0" borderId="45" xfId="47" applyNumberFormat="1" applyFont="1" applyBorder="1" applyAlignment="1">
      <alignment horizontal="right" vertical="center"/>
    </xf>
    <xf numFmtId="165" fontId="28" fillId="0" borderId="46" xfId="47" applyNumberFormat="1" applyFont="1" applyBorder="1" applyAlignment="1">
      <alignment horizontal="right" vertical="center"/>
    </xf>
    <xf numFmtId="165" fontId="28" fillId="0" borderId="47" xfId="47" applyNumberFormat="1" applyFont="1" applyBorder="1" applyAlignment="1">
      <alignment horizontal="right" vertical="center"/>
    </xf>
    <xf numFmtId="0" fontId="28" fillId="0" borderId="44" xfId="47" applyFont="1" applyFill="1" applyBorder="1" applyAlignment="1">
      <alignment horizontal="left" wrapText="1"/>
    </xf>
    <xf numFmtId="0" fontId="4" fillId="0" borderId="43" xfId="47" applyFont="1" applyBorder="1" applyAlignment="1">
      <alignment horizontal="left" vertical="center" wrapText="1"/>
    </xf>
    <xf numFmtId="165" fontId="4" fillId="0" borderId="43" xfId="47" applyNumberFormat="1" applyFont="1" applyBorder="1" applyAlignment="1">
      <alignment horizontal="right" vertical="center" wrapText="1"/>
    </xf>
    <xf numFmtId="165" fontId="4" fillId="0" borderId="44" xfId="47" applyNumberFormat="1" applyFont="1" applyBorder="1" applyAlignment="1">
      <alignment horizontal="right" vertical="center" wrapText="1"/>
    </xf>
    <xf numFmtId="165" fontId="23" fillId="0" borderId="42" xfId="47" applyNumberFormat="1" applyFont="1" applyBorder="1" applyAlignment="1">
      <alignment horizontal="right" vertical="center" wrapText="1"/>
    </xf>
    <xf numFmtId="0" fontId="4" fillId="0" borderId="45" xfId="47" applyFont="1" applyBorder="1" applyAlignment="1">
      <alignment horizontal="left" vertical="center" wrapText="1"/>
    </xf>
    <xf numFmtId="165" fontId="4" fillId="0" borderId="45" xfId="47" applyNumberFormat="1" applyFont="1" applyBorder="1" applyAlignment="1">
      <alignment horizontal="right" vertical="center" wrapText="1"/>
    </xf>
    <xf numFmtId="165" fontId="4" fillId="0" borderId="46" xfId="47" applyNumberFormat="1" applyFont="1" applyBorder="1" applyAlignment="1">
      <alignment horizontal="right" vertical="center" wrapText="1"/>
    </xf>
    <xf numFmtId="165" fontId="23" fillId="0" borderId="47" xfId="47" applyNumberFormat="1" applyFont="1" applyBorder="1" applyAlignment="1">
      <alignment horizontal="right" vertical="center" wrapText="1"/>
    </xf>
    <xf numFmtId="0" fontId="28" fillId="0" borderId="50" xfId="49" applyFont="1" applyBorder="1" applyAlignment="1">
      <alignment vertical="center" wrapText="1"/>
    </xf>
    <xf numFmtId="4" fontId="4" fillId="0" borderId="43" xfId="0" applyNumberFormat="1" applyFont="1" applyFill="1" applyBorder="1" applyAlignment="1">
      <alignment horizontal="right" vertical="center" wrapText="1"/>
    </xf>
    <xf numFmtId="165" fontId="4" fillId="0" borderId="44" xfId="0" applyNumberFormat="1" applyFont="1" applyFill="1" applyBorder="1" applyAlignment="1">
      <alignment horizontal="right" vertical="center" wrapText="1"/>
    </xf>
    <xf numFmtId="165" fontId="4" fillId="0" borderId="42" xfId="0" applyNumberFormat="1" applyFont="1" applyFill="1" applyBorder="1" applyAlignment="1">
      <alignment horizontal="right" vertical="center" wrapText="1"/>
    </xf>
    <xf numFmtId="165" fontId="4" fillId="0" borderId="49" xfId="0" applyNumberFormat="1" applyFont="1" applyFill="1" applyBorder="1" applyAlignment="1">
      <alignment horizontal="right" vertical="center" wrapText="1"/>
    </xf>
    <xf numFmtId="0" fontId="28" fillId="0" borderId="45" xfId="49" applyFont="1" applyBorder="1" applyAlignment="1">
      <alignment vertical="top" wrapText="1"/>
    </xf>
    <xf numFmtId="4" fontId="4" fillId="0" borderId="45" xfId="0" applyNumberFormat="1" applyFont="1" applyFill="1" applyBorder="1" applyAlignment="1">
      <alignment horizontal="right" vertical="center" wrapText="1"/>
    </xf>
    <xf numFmtId="165" fontId="4" fillId="0" borderId="46" xfId="0" applyNumberFormat="1" applyFont="1" applyFill="1" applyBorder="1" applyAlignment="1">
      <alignment horizontal="right" vertical="center" wrapText="1"/>
    </xf>
    <xf numFmtId="165" fontId="4" fillId="0" borderId="47" xfId="0" applyNumberFormat="1" applyFont="1" applyFill="1" applyBorder="1" applyAlignment="1">
      <alignment horizontal="right" vertical="center" wrapText="1"/>
    </xf>
    <xf numFmtId="165" fontId="4" fillId="0" borderId="48" xfId="0" applyNumberFormat="1" applyFont="1" applyFill="1" applyBorder="1" applyAlignment="1">
      <alignment horizontal="right" vertical="center" wrapText="1"/>
    </xf>
    <xf numFmtId="0" fontId="28" fillId="0" borderId="45" xfId="49" applyFont="1" applyBorder="1" applyAlignment="1">
      <alignment vertical="center" wrapText="1"/>
    </xf>
    <xf numFmtId="165" fontId="4" fillId="0" borderId="51" xfId="47" applyNumberFormat="1" applyFont="1" applyBorder="1" applyAlignment="1">
      <alignment horizontal="right" vertical="center" wrapText="1"/>
    </xf>
    <xf numFmtId="165" fontId="4" fillId="0" borderId="42" xfId="47" applyNumberFormat="1" applyFont="1" applyBorder="1" applyAlignment="1">
      <alignment horizontal="right" vertical="center" wrapText="1"/>
    </xf>
    <xf numFmtId="165" fontId="4" fillId="0" borderId="52" xfId="47" applyNumberFormat="1" applyFont="1" applyBorder="1" applyAlignment="1">
      <alignment horizontal="right" vertical="center" wrapText="1"/>
    </xf>
    <xf numFmtId="165" fontId="4" fillId="0" borderId="47" xfId="47" applyNumberFormat="1" applyFont="1" applyBorder="1" applyAlignment="1">
      <alignment horizontal="right" vertical="center" wrapText="1"/>
    </xf>
    <xf numFmtId="0" fontId="31" fillId="0" borderId="0" xfId="47" applyFont="1" applyAlignment="1">
      <alignment horizontal="left"/>
    </xf>
    <xf numFmtId="165" fontId="4" fillId="33" borderId="4" xfId="47" applyNumberFormat="1" applyFont="1" applyFill="1" applyBorder="1" applyAlignment="1">
      <alignment wrapText="1"/>
    </xf>
    <xf numFmtId="165" fontId="4" fillId="36" borderId="31" xfId="0" applyNumberFormat="1" applyFont="1" applyFill="1" applyBorder="1" applyAlignment="1">
      <alignment horizontal="right" vertical="center" wrapText="1"/>
    </xf>
    <xf numFmtId="165" fontId="23" fillId="33" borderId="8" xfId="0" applyNumberFormat="1" applyFont="1" applyFill="1" applyBorder="1" applyAlignment="1">
      <alignment horizontal="right" vertical="center" wrapText="1"/>
    </xf>
    <xf numFmtId="4" fontId="4" fillId="0" borderId="8" xfId="0" applyNumberFormat="1" applyFont="1" applyBorder="1" applyAlignment="1">
      <alignment horizontal="right" vertical="center" wrapText="1"/>
    </xf>
    <xf numFmtId="4" fontId="4" fillId="0" borderId="31" xfId="0" applyNumberFormat="1" applyFont="1" applyBorder="1" applyAlignment="1">
      <alignment horizontal="right" vertical="center" wrapText="1"/>
    </xf>
    <xf numFmtId="165" fontId="2" fillId="0" borderId="3" xfId="0" applyNumberFormat="1" applyFont="1" applyBorder="1" applyAlignment="1">
      <alignment vertical="center"/>
    </xf>
    <xf numFmtId="165" fontId="2" fillId="0" borderId="9" xfId="0" applyNumberFormat="1" applyFont="1" applyBorder="1" applyAlignment="1">
      <alignment vertical="center"/>
    </xf>
    <xf numFmtId="165" fontId="4" fillId="36" borderId="40" xfId="0" applyNumberFormat="1" applyFont="1" applyFill="1" applyBorder="1" applyAlignment="1">
      <alignment horizontal="right" vertical="center" wrapText="1"/>
    </xf>
    <xf numFmtId="165" fontId="2" fillId="0" borderId="39" xfId="0" applyNumberFormat="1" applyFont="1" applyBorder="1" applyAlignment="1">
      <alignment vertical="center"/>
    </xf>
    <xf numFmtId="165" fontId="27" fillId="35" borderId="6" xfId="47" applyNumberFormat="1" applyFont="1" applyFill="1" applyBorder="1" applyAlignment="1">
      <alignment horizontal="right"/>
    </xf>
    <xf numFmtId="165" fontId="4" fillId="0" borderId="49" xfId="47" applyNumberFormat="1" applyFont="1" applyBorder="1" applyAlignment="1">
      <alignment horizontal="center" vertical="center"/>
    </xf>
    <xf numFmtId="165" fontId="4" fillId="0" borderId="48" xfId="47" applyNumberFormat="1" applyFont="1" applyBorder="1" applyAlignment="1">
      <alignment horizontal="center" vertical="center"/>
    </xf>
    <xf numFmtId="165" fontId="4" fillId="0" borderId="4" xfId="47" applyNumberFormat="1" applyFont="1" applyBorder="1" applyAlignment="1">
      <alignment horizontal="center" vertical="center"/>
    </xf>
    <xf numFmtId="165" fontId="27" fillId="35" borderId="4" xfId="47" applyNumberFormat="1" applyFont="1" applyFill="1" applyBorder="1" applyAlignment="1">
      <alignment horizontal="right"/>
    </xf>
    <xf numFmtId="165" fontId="4" fillId="0" borderId="21" xfId="47" applyNumberFormat="1" applyFont="1" applyBorder="1" applyAlignment="1">
      <alignment horizontal="center" vertical="center"/>
    </xf>
    <xf numFmtId="165" fontId="28" fillId="0" borderId="4" xfId="47" applyNumberFormat="1" applyFont="1" applyBorder="1" applyAlignment="1">
      <alignment horizontal="center" vertical="center"/>
    </xf>
    <xf numFmtId="165" fontId="28" fillId="0" borderId="49" xfId="47" applyNumberFormat="1" applyFont="1" applyBorder="1" applyAlignment="1">
      <alignment horizontal="center" vertical="center"/>
    </xf>
    <xf numFmtId="165" fontId="28" fillId="0" borderId="21" xfId="47" applyNumberFormat="1" applyFont="1" applyBorder="1" applyAlignment="1">
      <alignment horizontal="center" vertical="center"/>
    </xf>
    <xf numFmtId="165" fontId="4" fillId="0" borderId="4" xfId="47" applyNumberFormat="1" applyFont="1" applyFill="1" applyBorder="1" applyAlignment="1">
      <alignment wrapText="1"/>
    </xf>
    <xf numFmtId="165" fontId="2" fillId="0" borderId="1" xfId="47" applyNumberFormat="1" applyFont="1" applyBorder="1" applyAlignment="1">
      <alignment vertical="center"/>
    </xf>
    <xf numFmtId="0" fontId="1" fillId="0" borderId="23" xfId="47" applyBorder="1" applyAlignment="1">
      <alignment horizontal="center"/>
    </xf>
    <xf numFmtId="165" fontId="1" fillId="0" borderId="23" xfId="47" applyNumberFormat="1" applyBorder="1"/>
    <xf numFmtId="165" fontId="1" fillId="0" borderId="23" xfId="47" applyNumberFormat="1" applyBorder="1" applyAlignment="1">
      <alignment horizontal="center"/>
    </xf>
    <xf numFmtId="165" fontId="2" fillId="0" borderId="1" xfId="47" applyNumberFormat="1" applyFont="1" applyBorder="1" applyAlignment="1">
      <alignment horizontal="right" vertical="center"/>
    </xf>
    <xf numFmtId="165" fontId="1" fillId="0" borderId="0" xfId="47" applyNumberFormat="1" applyBorder="1"/>
    <xf numFmtId="165" fontId="2" fillId="0" borderId="35" xfId="47" applyNumberFormat="1" applyFont="1" applyBorder="1" applyAlignment="1">
      <alignment horizontal="right" vertical="center"/>
    </xf>
    <xf numFmtId="165" fontId="26" fillId="34" borderId="55" xfId="47" quotePrefix="1" applyNumberFormat="1" applyFont="1" applyFill="1" applyBorder="1" applyAlignment="1">
      <alignment horizontal="center" vertical="center" wrapText="1"/>
    </xf>
    <xf numFmtId="165" fontId="23" fillId="33" borderId="54" xfId="0" applyNumberFormat="1" applyFont="1" applyFill="1" applyBorder="1" applyAlignment="1">
      <alignment horizontal="right" vertical="center" wrapText="1"/>
    </xf>
    <xf numFmtId="165" fontId="4" fillId="0" borderId="54" xfId="0" applyNumberFormat="1" applyFont="1" applyBorder="1" applyAlignment="1">
      <alignment horizontal="right" vertical="center" wrapText="1"/>
    </xf>
    <xf numFmtId="4" fontId="4" fillId="0" borderId="54" xfId="0" applyNumberFormat="1" applyFont="1" applyBorder="1" applyAlignment="1">
      <alignment horizontal="right" vertical="center" wrapText="1"/>
    </xf>
    <xf numFmtId="4" fontId="4" fillId="0" borderId="56" xfId="0" applyNumberFormat="1" applyFont="1" applyBorder="1" applyAlignment="1">
      <alignment horizontal="right" vertical="center" wrapText="1"/>
    </xf>
    <xf numFmtId="165" fontId="2" fillId="0" borderId="53" xfId="0" applyNumberFormat="1" applyFont="1" applyBorder="1" applyAlignment="1">
      <alignment vertical="center"/>
    </xf>
    <xf numFmtId="0" fontId="4" fillId="0" borderId="2" xfId="0" applyFont="1" applyBorder="1" applyAlignment="1">
      <alignment horizontal="left" vertical="center" wrapText="1"/>
    </xf>
    <xf numFmtId="0" fontId="30" fillId="0" borderId="2" xfId="0" applyFont="1" applyBorder="1" applyAlignment="1">
      <alignment vertical="center" wrapText="1"/>
    </xf>
    <xf numFmtId="0" fontId="4" fillId="0" borderId="22" xfId="0" applyFont="1" applyBorder="1" applyAlignment="1">
      <alignment horizontal="left" vertical="center" wrapText="1"/>
    </xf>
    <xf numFmtId="165" fontId="4" fillId="0" borderId="56" xfId="0" applyNumberFormat="1" applyFont="1" applyBorder="1" applyAlignment="1">
      <alignment vertical="center"/>
    </xf>
    <xf numFmtId="165" fontId="4" fillId="0" borderId="54" xfId="0" applyNumberFormat="1" applyFont="1" applyBorder="1" applyAlignment="1">
      <alignment vertical="center"/>
    </xf>
    <xf numFmtId="4" fontId="0" fillId="0" borderId="0" xfId="0" applyNumberFormat="1"/>
    <xf numFmtId="165" fontId="1" fillId="0" borderId="0" xfId="0" applyNumberFormat="1" applyFont="1"/>
    <xf numFmtId="166" fontId="1" fillId="0" borderId="0" xfId="47" applyNumberFormat="1"/>
    <xf numFmtId="166" fontId="4" fillId="0" borderId="1" xfId="47" applyNumberFormat="1" applyFont="1" applyBorder="1" applyAlignment="1">
      <alignment horizontal="right" vertical="center"/>
    </xf>
    <xf numFmtId="166" fontId="4" fillId="0" borderId="6" xfId="47" applyNumberFormat="1" applyFont="1" applyBorder="1" applyAlignment="1">
      <alignment horizontal="right" vertical="center"/>
    </xf>
    <xf numFmtId="165" fontId="2" fillId="0" borderId="57" xfId="47" applyNumberFormat="1" applyFont="1" applyBorder="1" applyAlignment="1">
      <alignment vertical="center"/>
    </xf>
    <xf numFmtId="165" fontId="2" fillId="0" borderId="39" xfId="47" applyNumberFormat="1" applyFont="1" applyBorder="1" applyAlignment="1">
      <alignment vertical="center"/>
    </xf>
    <xf numFmtId="165" fontId="23" fillId="0" borderId="33" xfId="47" applyNumberFormat="1" applyFont="1" applyBorder="1" applyAlignment="1">
      <alignment horizontal="right" vertical="center"/>
    </xf>
    <xf numFmtId="165" fontId="4" fillId="0" borderId="1" xfId="47" applyNumberFormat="1" applyFont="1" applyBorder="1" applyAlignment="1">
      <alignment horizontal="right" vertical="center"/>
    </xf>
    <xf numFmtId="165" fontId="23" fillId="0" borderId="34" xfId="47" applyNumberFormat="1" applyFont="1" applyBorder="1" applyAlignment="1">
      <alignment horizontal="right" vertical="center"/>
    </xf>
    <xf numFmtId="165" fontId="4" fillId="0" borderId="6" xfId="47" applyNumberFormat="1" applyFont="1" applyBorder="1" applyAlignment="1">
      <alignment horizontal="right" vertical="center"/>
    </xf>
    <xf numFmtId="165" fontId="26" fillId="34" borderId="1" xfId="47" quotePrefix="1" applyNumberFormat="1" applyFont="1" applyFill="1" applyBorder="1" applyAlignment="1">
      <alignment horizontal="center" vertical="center" wrapText="1"/>
    </xf>
    <xf numFmtId="165" fontId="26" fillId="34" borderId="6" xfId="0" quotePrefix="1" applyNumberFormat="1" applyFont="1" applyFill="1" applyBorder="1" applyAlignment="1">
      <alignment horizontal="center" vertical="center" wrapText="1"/>
    </xf>
    <xf numFmtId="165" fontId="26" fillId="34" borderId="37" xfId="47" quotePrefix="1" applyNumberFormat="1" applyFont="1" applyFill="1" applyBorder="1" applyAlignment="1">
      <alignment horizontal="center" vertical="center" wrapText="1"/>
    </xf>
    <xf numFmtId="0" fontId="4" fillId="0" borderId="3" xfId="47" applyFont="1" applyBorder="1" applyAlignment="1">
      <alignment horizontal="left" vertical="center" wrapText="1"/>
    </xf>
    <xf numFmtId="0" fontId="23" fillId="0" borderId="3" xfId="47" applyFont="1" applyBorder="1" applyAlignment="1">
      <alignment horizontal="left" vertical="center"/>
    </xf>
    <xf numFmtId="0" fontId="28" fillId="0" borderId="2" xfId="47" applyFont="1" applyBorder="1" applyAlignment="1">
      <alignment vertical="center" wrapText="1"/>
    </xf>
    <xf numFmtId="165" fontId="33" fillId="34" borderId="30" xfId="47" quotePrefix="1" applyNumberFormat="1" applyFont="1" applyFill="1" applyBorder="1" applyAlignment="1">
      <alignment horizontal="center" vertical="center" wrapText="1"/>
    </xf>
    <xf numFmtId="165" fontId="33" fillId="34" borderId="33" xfId="47" quotePrefix="1" applyNumberFormat="1" applyFont="1" applyFill="1" applyBorder="1" applyAlignment="1">
      <alignment horizontal="center" vertical="center" wrapText="1"/>
    </xf>
    <xf numFmtId="0" fontId="4" fillId="0" borderId="66" xfId="0" applyFont="1" applyBorder="1" applyAlignment="1">
      <alignment horizontal="left" vertical="center" wrapText="1"/>
    </xf>
    <xf numFmtId="165" fontId="4" fillId="0" borderId="3" xfId="0" applyNumberFormat="1" applyFont="1" applyBorder="1" applyAlignment="1">
      <alignment horizontal="right" vertical="center" wrapText="1"/>
    </xf>
    <xf numFmtId="165" fontId="4" fillId="0" borderId="9" xfId="0" applyNumberFormat="1" applyFont="1" applyBorder="1" applyAlignment="1">
      <alignment horizontal="right" vertical="center" wrapText="1"/>
    </xf>
    <xf numFmtId="165" fontId="4" fillId="0" borderId="33" xfId="0" applyNumberFormat="1" applyFont="1" applyBorder="1" applyAlignment="1">
      <alignment horizontal="right" vertical="center" wrapText="1"/>
    </xf>
    <xf numFmtId="0" fontId="4" fillId="0" borderId="67" xfId="0" applyFont="1" applyBorder="1" applyAlignment="1">
      <alignment horizontal="left" vertical="center" wrapText="1"/>
    </xf>
    <xf numFmtId="165" fontId="4" fillId="0" borderId="62" xfId="0" applyNumberFormat="1" applyFont="1" applyBorder="1" applyAlignment="1">
      <alignment horizontal="right" vertical="center" wrapText="1"/>
    </xf>
    <xf numFmtId="165" fontId="4" fillId="0" borderId="63" xfId="0" applyNumberFormat="1" applyFont="1" applyBorder="1" applyAlignment="1">
      <alignment horizontal="right" vertical="center" wrapText="1"/>
    </xf>
    <xf numFmtId="165" fontId="4" fillId="0" borderId="35" xfId="0" applyNumberFormat="1" applyFont="1" applyBorder="1" applyAlignment="1">
      <alignment horizontal="right" vertical="center" wrapText="1"/>
    </xf>
    <xf numFmtId="0" fontId="23" fillId="0" borderId="61" xfId="0" applyFont="1" applyBorder="1" applyAlignment="1">
      <alignment horizontal="left" vertical="center" wrapText="1"/>
    </xf>
    <xf numFmtId="165" fontId="23" fillId="0" borderId="58" xfId="0" applyNumberFormat="1" applyFont="1" applyBorder="1" applyAlignment="1">
      <alignment horizontal="right" vertical="center" wrapText="1"/>
    </xf>
    <xf numFmtId="165" fontId="23" fillId="0" borderId="59" xfId="0" applyNumberFormat="1" applyFont="1" applyBorder="1" applyAlignment="1">
      <alignment horizontal="right" vertical="center" wrapText="1"/>
    </xf>
    <xf numFmtId="165" fontId="23" fillId="0" borderId="60" xfId="0" applyNumberFormat="1" applyFont="1" applyBorder="1" applyAlignment="1">
      <alignment horizontal="right" vertical="center" wrapText="1"/>
    </xf>
    <xf numFmtId="0" fontId="4" fillId="0" borderId="68" xfId="0" applyFont="1" applyBorder="1" applyAlignment="1">
      <alignment horizontal="left" vertical="center" wrapText="1"/>
    </xf>
    <xf numFmtId="165" fontId="4" fillId="0" borderId="69" xfId="0" applyNumberFormat="1" applyFont="1" applyBorder="1" applyAlignment="1">
      <alignment horizontal="right" vertical="center" wrapText="1"/>
    </xf>
    <xf numFmtId="0" fontId="4" fillId="0" borderId="65" xfId="0" applyFont="1" applyBorder="1" applyAlignment="1">
      <alignment horizontal="left" vertical="center" wrapText="1"/>
    </xf>
    <xf numFmtId="165" fontId="4" fillId="0" borderId="20" xfId="0" applyNumberFormat="1" applyFont="1" applyBorder="1" applyAlignment="1">
      <alignment horizontal="right" vertical="center" wrapText="1"/>
    </xf>
    <xf numFmtId="165" fontId="4" fillId="0" borderId="22" xfId="0" applyNumberFormat="1" applyFont="1" applyBorder="1" applyAlignment="1">
      <alignment horizontal="right" vertical="center" wrapText="1"/>
    </xf>
    <xf numFmtId="165" fontId="4" fillId="0" borderId="32" xfId="0" applyNumberFormat="1" applyFont="1" applyBorder="1" applyAlignment="1">
      <alignment horizontal="right" vertical="center" wrapText="1"/>
    </xf>
    <xf numFmtId="165" fontId="4" fillId="0" borderId="70" xfId="0" applyNumberFormat="1" applyFont="1" applyBorder="1" applyAlignment="1">
      <alignment horizontal="right" vertical="center" wrapText="1"/>
    </xf>
    <xf numFmtId="165" fontId="4" fillId="0" borderId="71" xfId="0" applyNumberFormat="1" applyFont="1" applyBorder="1" applyAlignment="1">
      <alignment horizontal="right" vertical="center" wrapText="1"/>
    </xf>
    <xf numFmtId="0" fontId="4" fillId="0" borderId="38" xfId="0" applyFont="1" applyBorder="1" applyAlignment="1">
      <alignment horizontal="left" vertical="center" wrapText="1"/>
    </xf>
    <xf numFmtId="165" fontId="4" fillId="0" borderId="7" xfId="0" applyNumberFormat="1" applyFont="1" applyBorder="1" applyAlignment="1">
      <alignment horizontal="right" vertical="center" wrapText="1"/>
    </xf>
    <xf numFmtId="165" fontId="4" fillId="0" borderId="5" xfId="0" applyNumberFormat="1" applyFont="1" applyBorder="1" applyAlignment="1">
      <alignment horizontal="right" vertical="center" wrapText="1"/>
    </xf>
    <xf numFmtId="165" fontId="4" fillId="0" borderId="34" xfId="0" applyNumberFormat="1" applyFont="1" applyBorder="1" applyAlignment="1">
      <alignment horizontal="right" vertical="center" wrapText="1"/>
    </xf>
    <xf numFmtId="165" fontId="4" fillId="0" borderId="64" xfId="0" applyNumberFormat="1" applyFont="1" applyBorder="1" applyAlignment="1">
      <alignment horizontal="right" vertical="center" wrapText="1"/>
    </xf>
    <xf numFmtId="0" fontId="23" fillId="0" borderId="72" xfId="0" applyFont="1" applyBorder="1" applyAlignment="1">
      <alignment vertical="center"/>
    </xf>
    <xf numFmtId="165" fontId="23" fillId="0" borderId="58" xfId="0" applyNumberFormat="1" applyFont="1" applyBorder="1" applyAlignment="1">
      <alignment vertical="center"/>
    </xf>
    <xf numFmtId="165" fontId="23" fillId="0" borderId="59" xfId="0" applyNumberFormat="1" applyFont="1" applyBorder="1" applyAlignment="1">
      <alignment vertical="center"/>
    </xf>
    <xf numFmtId="165" fontId="23" fillId="0" borderId="60" xfId="0" applyNumberFormat="1" applyFont="1" applyBorder="1" applyAlignment="1">
      <alignment vertical="center"/>
    </xf>
    <xf numFmtId="0" fontId="35" fillId="37" borderId="0" xfId="0" applyFont="1" applyFill="1"/>
    <xf numFmtId="165" fontId="0" fillId="37" borderId="0" xfId="0" applyNumberFormat="1" applyFill="1"/>
    <xf numFmtId="0" fontId="0" fillId="37" borderId="0" xfId="0" applyFill="1"/>
    <xf numFmtId="165" fontId="36" fillId="34" borderId="30" xfId="47" quotePrefix="1" applyNumberFormat="1" applyFont="1" applyFill="1" applyBorder="1" applyAlignment="1">
      <alignment horizontal="center" vertical="center" wrapText="1"/>
    </xf>
    <xf numFmtId="165" fontId="36" fillId="34" borderId="33" xfId="47" quotePrefix="1" applyNumberFormat="1" applyFont="1" applyFill="1" applyBorder="1" applyAlignment="1">
      <alignment horizontal="center" vertical="center" wrapText="1"/>
    </xf>
    <xf numFmtId="0" fontId="30" fillId="0" borderId="66" xfId="0" applyFont="1" applyBorder="1" applyAlignment="1">
      <alignment horizontal="left" vertical="center" wrapText="1"/>
    </xf>
    <xf numFmtId="165" fontId="30" fillId="0" borderId="3" xfId="0" applyNumberFormat="1" applyFont="1" applyBorder="1" applyAlignment="1">
      <alignment horizontal="right" vertical="center" wrapText="1"/>
    </xf>
    <xf numFmtId="165" fontId="30" fillId="0" borderId="9" xfId="0" applyNumberFormat="1" applyFont="1" applyBorder="1" applyAlignment="1">
      <alignment horizontal="right" vertical="center" wrapText="1"/>
    </xf>
    <xf numFmtId="165" fontId="30" fillId="0" borderId="33" xfId="0" applyNumberFormat="1" applyFont="1" applyBorder="1" applyAlignment="1">
      <alignment horizontal="right" vertical="center" wrapText="1"/>
    </xf>
    <xf numFmtId="0" fontId="30" fillId="0" borderId="67" xfId="0" applyFont="1" applyBorder="1" applyAlignment="1">
      <alignment horizontal="left" vertical="center" wrapText="1"/>
    </xf>
    <xf numFmtId="165" fontId="30" fillId="0" borderId="62" xfId="0" applyNumberFormat="1" applyFont="1" applyBorder="1" applyAlignment="1">
      <alignment horizontal="right" vertical="center" wrapText="1"/>
    </xf>
    <xf numFmtId="165" fontId="30" fillId="0" borderId="63" xfId="0" applyNumberFormat="1" applyFont="1" applyBorder="1" applyAlignment="1">
      <alignment horizontal="right" vertical="center" wrapText="1"/>
    </xf>
    <xf numFmtId="165" fontId="30" fillId="0" borderId="35" xfId="0" applyNumberFormat="1" applyFont="1" applyBorder="1" applyAlignment="1">
      <alignment horizontal="right" vertical="center" wrapText="1"/>
    </xf>
    <xf numFmtId="0" fontId="37" fillId="0" borderId="61" xfId="0" applyFont="1" applyBorder="1" applyAlignment="1">
      <alignment horizontal="left" vertical="center" wrapText="1"/>
    </xf>
    <xf numFmtId="165" fontId="37" fillId="0" borderId="58" xfId="0" applyNumberFormat="1" applyFont="1" applyBorder="1" applyAlignment="1">
      <alignment horizontal="right" vertical="center" wrapText="1"/>
    </xf>
    <xf numFmtId="165" fontId="37" fillId="0" borderId="59" xfId="0" applyNumberFormat="1" applyFont="1" applyBorder="1" applyAlignment="1">
      <alignment horizontal="right" vertical="center" wrapText="1"/>
    </xf>
    <xf numFmtId="165" fontId="37" fillId="0" borderId="60" xfId="0" applyNumberFormat="1" applyFont="1" applyBorder="1" applyAlignment="1">
      <alignment horizontal="right" vertical="center" wrapText="1"/>
    </xf>
    <xf numFmtId="0" fontId="30" fillId="0" borderId="68" xfId="0" applyFont="1" applyBorder="1" applyAlignment="1">
      <alignment horizontal="left" vertical="center" wrapText="1"/>
    </xf>
    <xf numFmtId="165" fontId="30" fillId="0" borderId="2" xfId="0" applyNumberFormat="1" applyFont="1" applyBorder="1" applyAlignment="1">
      <alignment horizontal="right" vertical="center" wrapText="1"/>
    </xf>
    <xf numFmtId="165" fontId="30" fillId="0" borderId="8" xfId="0" applyNumberFormat="1" applyFont="1" applyBorder="1" applyAlignment="1">
      <alignment horizontal="right" vertical="center" wrapText="1"/>
    </xf>
    <xf numFmtId="165" fontId="30" fillId="0" borderId="31" xfId="0" applyNumberFormat="1" applyFont="1" applyBorder="1" applyAlignment="1">
      <alignment horizontal="right" vertical="center" wrapText="1"/>
    </xf>
    <xf numFmtId="165" fontId="30" fillId="0" borderId="69" xfId="0" applyNumberFormat="1" applyFont="1" applyBorder="1" applyAlignment="1">
      <alignment horizontal="right" vertical="center" wrapText="1"/>
    </xf>
    <xf numFmtId="0" fontId="30" fillId="0" borderId="65" xfId="0" applyFont="1" applyBorder="1" applyAlignment="1">
      <alignment horizontal="left" vertical="center" wrapText="1"/>
    </xf>
    <xf numFmtId="165" fontId="30" fillId="0" borderId="20" xfId="0" applyNumberFormat="1" applyFont="1" applyBorder="1" applyAlignment="1">
      <alignment horizontal="right" vertical="center" wrapText="1"/>
    </xf>
    <xf numFmtId="165" fontId="30" fillId="0" borderId="22" xfId="0" applyNumberFormat="1" applyFont="1" applyBorder="1" applyAlignment="1">
      <alignment horizontal="right" vertical="center" wrapText="1"/>
    </xf>
    <xf numFmtId="165" fontId="30" fillId="0" borderId="32" xfId="0" applyNumberFormat="1" applyFont="1" applyBorder="1" applyAlignment="1">
      <alignment horizontal="right" vertical="center" wrapText="1"/>
    </xf>
    <xf numFmtId="165" fontId="30" fillId="0" borderId="70" xfId="0" applyNumberFormat="1" applyFont="1" applyBorder="1" applyAlignment="1">
      <alignment horizontal="right" vertical="center" wrapText="1"/>
    </xf>
    <xf numFmtId="165" fontId="30" fillId="0" borderId="71" xfId="0" applyNumberFormat="1" applyFont="1" applyBorder="1" applyAlignment="1">
      <alignment horizontal="right" vertical="center" wrapText="1"/>
    </xf>
    <xf numFmtId="0" fontId="30" fillId="0" borderId="38" xfId="0" applyFont="1" applyBorder="1" applyAlignment="1">
      <alignment horizontal="left" vertical="center" wrapText="1"/>
    </xf>
    <xf numFmtId="165" fontId="30" fillId="0" borderId="7" xfId="0" applyNumberFormat="1" applyFont="1" applyBorder="1" applyAlignment="1">
      <alignment horizontal="right" vertical="center" wrapText="1"/>
    </xf>
    <xf numFmtId="165" fontId="30" fillId="0" borderId="5" xfId="0" applyNumberFormat="1" applyFont="1" applyBorder="1" applyAlignment="1">
      <alignment horizontal="right" vertical="center" wrapText="1"/>
    </xf>
    <xf numFmtId="165" fontId="30" fillId="0" borderId="34" xfId="0" applyNumberFormat="1" applyFont="1" applyBorder="1" applyAlignment="1">
      <alignment horizontal="right" vertical="center" wrapText="1"/>
    </xf>
    <xf numFmtId="165" fontId="30" fillId="0" borderId="64" xfId="0" applyNumberFormat="1" applyFont="1" applyBorder="1" applyAlignment="1">
      <alignment horizontal="right" vertical="center" wrapText="1"/>
    </xf>
    <xf numFmtId="0" fontId="37" fillId="0" borderId="72" xfId="0" applyFont="1" applyBorder="1" applyAlignment="1">
      <alignment vertical="center"/>
    </xf>
    <xf numFmtId="165" fontId="37" fillId="0" borderId="58" xfId="0" applyNumberFormat="1" applyFont="1" applyBorder="1" applyAlignment="1">
      <alignment vertical="center"/>
    </xf>
    <xf numFmtId="165" fontId="37" fillId="0" borderId="59" xfId="0" applyNumberFormat="1" applyFont="1" applyBorder="1" applyAlignment="1">
      <alignment vertical="center"/>
    </xf>
    <xf numFmtId="165" fontId="37" fillId="0" borderId="60" xfId="0" applyNumberFormat="1" applyFont="1" applyBorder="1" applyAlignment="1">
      <alignment vertical="center"/>
    </xf>
    <xf numFmtId="0" fontId="39" fillId="0" borderId="68" xfId="0" applyFont="1" applyBorder="1" applyAlignment="1">
      <alignment horizontal="left" vertical="center" wrapText="1"/>
    </xf>
    <xf numFmtId="165" fontId="39" fillId="0" borderId="2" xfId="0" applyNumberFormat="1" applyFont="1" applyBorder="1" applyAlignment="1">
      <alignment horizontal="right" vertical="center" wrapText="1"/>
    </xf>
    <xf numFmtId="165" fontId="39" fillId="0" borderId="8" xfId="0" applyNumberFormat="1" applyFont="1" applyBorder="1" applyAlignment="1">
      <alignment horizontal="right" vertical="center" wrapText="1"/>
    </xf>
    <xf numFmtId="165" fontId="39" fillId="0" borderId="31" xfId="0" applyNumberFormat="1" applyFont="1" applyBorder="1" applyAlignment="1">
      <alignment horizontal="right" vertical="center" wrapText="1"/>
    </xf>
    <xf numFmtId="165" fontId="39" fillId="0" borderId="69" xfId="0" applyNumberFormat="1" applyFont="1" applyBorder="1" applyAlignment="1">
      <alignment horizontal="right" vertical="center" wrapText="1"/>
    </xf>
    <xf numFmtId="0" fontId="32" fillId="34" borderId="77" xfId="47" applyFont="1" applyFill="1" applyBorder="1" applyAlignment="1">
      <alignment horizontal="center" vertical="center"/>
    </xf>
    <xf numFmtId="0" fontId="32" fillId="34" borderId="73" xfId="47" applyFont="1" applyFill="1" applyBorder="1" applyAlignment="1">
      <alignment horizontal="center" vertical="center"/>
    </xf>
    <xf numFmtId="0" fontId="32" fillId="34" borderId="78" xfId="47" applyFont="1" applyFill="1" applyBorder="1" applyAlignment="1">
      <alignment horizontal="center" vertical="center"/>
    </xf>
    <xf numFmtId="0" fontId="36" fillId="34" borderId="77" xfId="47" applyFont="1" applyFill="1" applyBorder="1" applyAlignment="1">
      <alignment horizontal="left" wrapText="1"/>
    </xf>
    <xf numFmtId="0" fontId="36" fillId="34" borderId="65" xfId="47" applyFont="1" applyFill="1" applyBorder="1" applyAlignment="1">
      <alignment horizontal="left" wrapText="1"/>
    </xf>
    <xf numFmtId="165" fontId="36" fillId="34" borderId="74" xfId="47" quotePrefix="1" applyNumberFormat="1" applyFont="1" applyFill="1" applyBorder="1" applyAlignment="1">
      <alignment horizontal="center" vertical="center" wrapText="1"/>
    </xf>
    <xf numFmtId="165" fontId="36" fillId="34" borderId="21" xfId="47" quotePrefix="1" applyNumberFormat="1" applyFont="1" applyFill="1" applyBorder="1" applyAlignment="1">
      <alignment horizontal="center" vertical="center" wrapText="1"/>
    </xf>
    <xf numFmtId="165" fontId="36" fillId="34" borderId="75" xfId="47" quotePrefix="1" applyNumberFormat="1" applyFont="1" applyFill="1" applyBorder="1" applyAlignment="1">
      <alignment horizontal="center" vertical="center" wrapText="1"/>
    </xf>
    <xf numFmtId="165" fontId="36" fillId="34" borderId="22" xfId="47" quotePrefix="1" applyNumberFormat="1" applyFont="1" applyFill="1" applyBorder="1" applyAlignment="1">
      <alignment horizontal="center" vertical="center" wrapText="1"/>
    </xf>
    <xf numFmtId="165" fontId="36" fillId="34" borderId="76" xfId="47" quotePrefix="1" applyNumberFormat="1" applyFont="1" applyFill="1" applyBorder="1" applyAlignment="1">
      <alignment horizontal="center" vertical="center" wrapText="1"/>
    </xf>
    <xf numFmtId="165" fontId="36" fillId="34" borderId="20" xfId="47" quotePrefix="1" applyNumberFormat="1" applyFont="1" applyFill="1" applyBorder="1" applyAlignment="1">
      <alignment horizontal="center" vertical="center" wrapText="1"/>
    </xf>
    <xf numFmtId="165" fontId="36" fillId="34" borderId="78" xfId="47" quotePrefix="1" applyNumberFormat="1" applyFont="1" applyFill="1" applyBorder="1" applyAlignment="1">
      <alignment horizontal="center" vertical="center" wrapText="1"/>
    </xf>
    <xf numFmtId="0" fontId="38" fillId="34" borderId="77" xfId="47" applyFont="1" applyFill="1" applyBorder="1" applyAlignment="1">
      <alignment horizontal="center" vertical="center"/>
    </xf>
    <xf numFmtId="0" fontId="38" fillId="34" borderId="73" xfId="47" applyFont="1" applyFill="1" applyBorder="1" applyAlignment="1">
      <alignment horizontal="center" vertical="center"/>
    </xf>
    <xf numFmtId="0" fontId="38" fillId="34" borderId="78" xfId="47" applyFont="1" applyFill="1" applyBorder="1" applyAlignment="1">
      <alignment horizontal="center" vertical="center"/>
    </xf>
    <xf numFmtId="0" fontId="34" fillId="34" borderId="77" xfId="47" applyFont="1" applyFill="1" applyBorder="1" applyAlignment="1">
      <alignment horizontal="center" vertical="center"/>
    </xf>
    <xf numFmtId="0" fontId="34" fillId="34" borderId="73" xfId="47" applyFont="1" applyFill="1" applyBorder="1" applyAlignment="1">
      <alignment horizontal="center" vertical="center"/>
    </xf>
    <xf numFmtId="0" fontId="34" fillId="34" borderId="78" xfId="47" applyFont="1" applyFill="1" applyBorder="1" applyAlignment="1">
      <alignment horizontal="center" vertical="center"/>
    </xf>
    <xf numFmtId="0" fontId="33" fillId="34" borderId="77" xfId="47" applyFont="1" applyFill="1" applyBorder="1" applyAlignment="1">
      <alignment horizontal="left" wrapText="1"/>
    </xf>
    <xf numFmtId="0" fontId="33" fillId="34" borderId="65" xfId="47" applyFont="1" applyFill="1" applyBorder="1" applyAlignment="1">
      <alignment horizontal="left" wrapText="1"/>
    </xf>
    <xf numFmtId="165" fontId="33" fillId="34" borderId="74" xfId="47" quotePrefix="1" applyNumberFormat="1" applyFont="1" applyFill="1" applyBorder="1" applyAlignment="1">
      <alignment horizontal="center" vertical="center" wrapText="1"/>
    </xf>
    <xf numFmtId="165" fontId="33" fillId="34" borderId="21" xfId="47" quotePrefix="1" applyNumberFormat="1" applyFont="1" applyFill="1" applyBorder="1" applyAlignment="1">
      <alignment horizontal="center" vertical="center" wrapText="1"/>
    </xf>
    <xf numFmtId="165" fontId="33" fillId="34" borderId="75" xfId="47" quotePrefix="1" applyNumberFormat="1" applyFont="1" applyFill="1" applyBorder="1" applyAlignment="1">
      <alignment horizontal="center" vertical="center" wrapText="1"/>
    </xf>
    <xf numFmtId="165" fontId="33" fillId="34" borderId="22" xfId="47" quotePrefix="1" applyNumberFormat="1" applyFont="1" applyFill="1" applyBorder="1" applyAlignment="1">
      <alignment horizontal="center" vertical="center" wrapText="1"/>
    </xf>
    <xf numFmtId="165" fontId="33" fillId="34" borderId="76" xfId="47" quotePrefix="1" applyNumberFormat="1" applyFont="1" applyFill="1" applyBorder="1" applyAlignment="1">
      <alignment horizontal="center" vertical="center" wrapText="1"/>
    </xf>
    <xf numFmtId="165" fontId="33" fillId="34" borderId="20" xfId="47" quotePrefix="1" applyNumberFormat="1" applyFont="1" applyFill="1" applyBorder="1" applyAlignment="1">
      <alignment horizontal="center" vertical="center" wrapText="1"/>
    </xf>
    <xf numFmtId="165" fontId="33" fillId="34" borderId="78" xfId="47" quotePrefix="1" applyNumberFormat="1" applyFont="1" applyFill="1" applyBorder="1" applyAlignment="1">
      <alignment horizontal="center" vertical="center" wrapText="1"/>
    </xf>
    <xf numFmtId="0" fontId="25" fillId="34" borderId="9" xfId="47" applyFont="1" applyFill="1" applyBorder="1" applyAlignment="1">
      <alignment horizontal="center" vertical="center"/>
    </xf>
    <xf numFmtId="0" fontId="25" fillId="34" borderId="10" xfId="47" applyFont="1" applyFill="1" applyBorder="1" applyAlignment="1">
      <alignment horizontal="center" vertical="center"/>
    </xf>
    <xf numFmtId="0" fontId="25" fillId="34" borderId="1" xfId="47" applyFont="1" applyFill="1" applyBorder="1" applyAlignment="1">
      <alignment horizontal="center" vertical="center"/>
    </xf>
    <xf numFmtId="0" fontId="25" fillId="34" borderId="7" xfId="47" applyFont="1" applyFill="1" applyBorder="1" applyAlignment="1">
      <alignment horizontal="left" wrapText="1"/>
    </xf>
    <xf numFmtId="0" fontId="25" fillId="34" borderId="20" xfId="47" applyFont="1" applyFill="1" applyBorder="1" applyAlignment="1">
      <alignment horizontal="left" wrapText="1"/>
    </xf>
    <xf numFmtId="165" fontId="26" fillId="34" borderId="6" xfId="47" quotePrefix="1" applyNumberFormat="1" applyFont="1" applyFill="1" applyBorder="1" applyAlignment="1">
      <alignment horizontal="center" vertical="center" wrapText="1"/>
    </xf>
    <xf numFmtId="165" fontId="26" fillId="34" borderId="21" xfId="47" quotePrefix="1" applyNumberFormat="1" applyFont="1" applyFill="1" applyBorder="1" applyAlignment="1">
      <alignment horizontal="center" vertical="center" wrapText="1"/>
    </xf>
    <xf numFmtId="165" fontId="26" fillId="34" borderId="5" xfId="47" quotePrefix="1" applyNumberFormat="1" applyFont="1" applyFill="1" applyBorder="1" applyAlignment="1">
      <alignment horizontal="center" vertical="center" wrapText="1"/>
    </xf>
    <xf numFmtId="165" fontId="26" fillId="34" borderId="22" xfId="47" quotePrefix="1" applyNumberFormat="1" applyFont="1" applyFill="1" applyBorder="1" applyAlignment="1">
      <alignment horizontal="center" vertical="center" wrapText="1"/>
    </xf>
    <xf numFmtId="165" fontId="26" fillId="34" borderId="7" xfId="47" quotePrefix="1" applyNumberFormat="1" applyFont="1" applyFill="1" applyBorder="1" applyAlignment="1">
      <alignment horizontal="center" vertical="center" wrapText="1"/>
    </xf>
    <xf numFmtId="165" fontId="26" fillId="34" borderId="20" xfId="47" quotePrefix="1" applyNumberFormat="1" applyFont="1" applyFill="1" applyBorder="1" applyAlignment="1">
      <alignment horizontal="center" vertical="center" wrapText="1"/>
    </xf>
    <xf numFmtId="165" fontId="26" fillId="34" borderId="1" xfId="47" quotePrefix="1" applyNumberFormat="1" applyFont="1" applyFill="1" applyBorder="1" applyAlignment="1">
      <alignment horizontal="center" vertical="center" wrapText="1"/>
    </xf>
    <xf numFmtId="165" fontId="26" fillId="34" borderId="54" xfId="47" quotePrefix="1" applyNumberFormat="1" applyFont="1" applyFill="1" applyBorder="1" applyAlignment="1">
      <alignment horizontal="center" vertical="center" wrapText="1"/>
    </xf>
    <xf numFmtId="165" fontId="26" fillId="34" borderId="6" xfId="0" quotePrefix="1" applyNumberFormat="1" applyFont="1" applyFill="1" applyBorder="1" applyAlignment="1">
      <alignment horizontal="center" vertical="center" wrapText="1"/>
    </xf>
    <xf numFmtId="165" fontId="26" fillId="34" borderId="21" xfId="0" quotePrefix="1" applyNumberFormat="1" applyFont="1" applyFill="1" applyBorder="1" applyAlignment="1">
      <alignment horizontal="center" vertical="center" wrapText="1"/>
    </xf>
    <xf numFmtId="165" fontId="26" fillId="34" borderId="5" xfId="0" quotePrefix="1" applyNumberFormat="1" applyFont="1" applyFill="1" applyBorder="1" applyAlignment="1">
      <alignment horizontal="center" vertical="center" wrapText="1"/>
    </xf>
    <xf numFmtId="165" fontId="26" fillId="34" borderId="22" xfId="0" quotePrefix="1" applyNumberFormat="1" applyFont="1" applyFill="1" applyBorder="1" applyAlignment="1">
      <alignment horizontal="center" vertical="center" wrapText="1"/>
    </xf>
    <xf numFmtId="165" fontId="26" fillId="34" borderId="36" xfId="0" quotePrefix="1" applyNumberFormat="1" applyFont="1" applyFill="1" applyBorder="1" applyAlignment="1">
      <alignment horizontal="center" vertical="center" wrapText="1"/>
    </xf>
    <xf numFmtId="165" fontId="26" fillId="34" borderId="20" xfId="0" quotePrefix="1" applyNumberFormat="1" applyFont="1" applyFill="1" applyBorder="1" applyAlignment="1">
      <alignment horizontal="center" vertical="center" wrapText="1"/>
    </xf>
    <xf numFmtId="165" fontId="26" fillId="34" borderId="38" xfId="0" quotePrefix="1" applyNumberFormat="1" applyFont="1" applyFill="1" applyBorder="1" applyAlignment="1">
      <alignment horizontal="center" vertical="center" wrapText="1"/>
    </xf>
    <xf numFmtId="165" fontId="26" fillId="34" borderId="1" xfId="0" quotePrefix="1" applyNumberFormat="1" applyFont="1" applyFill="1" applyBorder="1" applyAlignment="1">
      <alignment horizontal="center" vertical="center" wrapText="1"/>
    </xf>
    <xf numFmtId="165" fontId="26" fillId="34" borderId="36" xfId="47" quotePrefix="1" applyNumberFormat="1" applyFont="1" applyFill="1" applyBorder="1" applyAlignment="1">
      <alignment horizontal="center" vertical="center" wrapText="1"/>
    </xf>
    <xf numFmtId="165" fontId="26" fillId="34" borderId="37" xfId="47" quotePrefix="1" applyNumberFormat="1" applyFont="1" applyFill="1" applyBorder="1" applyAlignment="1">
      <alignment horizontal="center" vertical="center" wrapText="1"/>
    </xf>
    <xf numFmtId="165" fontId="26" fillId="34" borderId="32" xfId="47" quotePrefix="1" applyNumberFormat="1" applyFont="1" applyFill="1" applyBorder="1" applyAlignment="1">
      <alignment horizontal="center" vertical="center" wrapText="1"/>
    </xf>
    <xf numFmtId="0" fontId="25" fillId="34" borderId="7" xfId="47" applyFont="1" applyFill="1" applyBorder="1" applyAlignment="1">
      <alignment horizontal="center" vertical="center"/>
    </xf>
    <xf numFmtId="0" fontId="25" fillId="34" borderId="23" xfId="47" applyFont="1" applyFill="1" applyBorder="1" applyAlignment="1">
      <alignment horizontal="center" vertical="center"/>
    </xf>
  </cellXfs>
  <cellStyles count="59">
    <cellStyle name="20 % - Farve1" xfId="1" builtinId="30" customBuiltin="1"/>
    <cellStyle name="20 % - Farve2" xfId="2" builtinId="34" customBuiltin="1"/>
    <cellStyle name="20 % - Farve3" xfId="3" builtinId="38" customBuiltin="1"/>
    <cellStyle name="20 % - Farve4" xfId="4" builtinId="42" customBuiltin="1"/>
    <cellStyle name="20 % - Farve5" xfId="5" builtinId="46" customBuiltin="1"/>
    <cellStyle name="20 % - Farve6" xfId="6" builtinId="50" customBuiltin="1"/>
    <cellStyle name="40 % - Farve1" xfId="7" builtinId="31" customBuiltin="1"/>
    <cellStyle name="40 % - Farve2" xfId="8" builtinId="35" customBuiltin="1"/>
    <cellStyle name="40 % - Farve3" xfId="9" builtinId="39" customBuiltin="1"/>
    <cellStyle name="40 % - Farve4" xfId="10" builtinId="43" customBuiltin="1"/>
    <cellStyle name="40 % - Farve5" xfId="11" builtinId="47" customBuiltin="1"/>
    <cellStyle name="40 % - Farve6" xfId="12" builtinId="51" customBuiltin="1"/>
    <cellStyle name="60 % - Farve1" xfId="13" builtinId="32" customBuiltin="1"/>
    <cellStyle name="60 % - Farve2" xfId="14" builtinId="36" customBuiltin="1"/>
    <cellStyle name="60 % - Farve3" xfId="15" builtinId="40" customBuiltin="1"/>
    <cellStyle name="60 % - Farve4" xfId="16" builtinId="44" customBuiltin="1"/>
    <cellStyle name="60 % - Farve5" xfId="17" builtinId="48" customBuiltin="1"/>
    <cellStyle name="60 % - Farve6" xfId="18" builtinId="52" customBuiltin="1"/>
    <cellStyle name="Advarselstekst" xfId="19" builtinId="11" customBuiltin="1"/>
    <cellStyle name="Bemærk! 2" xfId="20"/>
    <cellStyle name="Beregning" xfId="21" builtinId="22" customBuiltin="1"/>
    <cellStyle name="Farve1" xfId="22" builtinId="29" customBuiltin="1"/>
    <cellStyle name="Farve2" xfId="23" builtinId="33" customBuiltin="1"/>
    <cellStyle name="Farve3" xfId="24" builtinId="37" customBuiltin="1"/>
    <cellStyle name="Farve4" xfId="25" builtinId="41" customBuiltin="1"/>
    <cellStyle name="Farve5" xfId="26" builtinId="45" customBuiltin="1"/>
    <cellStyle name="Farve6" xfId="27" builtinId="49" customBuiltin="1"/>
    <cellStyle name="Forklarende tekst" xfId="28" builtinId="53" customBuiltin="1"/>
    <cellStyle name="God" xfId="29" builtinId="26" customBuiltin="1"/>
    <cellStyle name="Input" xfId="30" builtinId="20" customBuiltin="1"/>
    <cellStyle name="Komma 2" xfId="31"/>
    <cellStyle name="Komma 2 2" xfId="32"/>
    <cellStyle name="Komma 2 2 2" xfId="33"/>
    <cellStyle name="Komma 2 2 2 2" xfId="34"/>
    <cellStyle name="Komma 2 2 2 2 2" xfId="35"/>
    <cellStyle name="Komma 2 2 2 2 3" xfId="36"/>
    <cellStyle name="Komma 2 2 2 3" xfId="37"/>
    <cellStyle name="Komma 2 2 2 4" xfId="38"/>
    <cellStyle name="Komma 2 3" xfId="39"/>
    <cellStyle name="Komma 2 3 2" xfId="40"/>
    <cellStyle name="Komma 2 3 2 2" xfId="41"/>
    <cellStyle name="Komma 2 3 2 3" xfId="42"/>
    <cellStyle name="Komma 2 3 3" xfId="43"/>
    <cellStyle name="Komma 2 3 4" xfId="44"/>
    <cellStyle name="Kontrollér celle" xfId="45" builtinId="23" customBuiltin="1"/>
    <cellStyle name="Neutral" xfId="46" builtinId="28" customBuiltin="1"/>
    <cellStyle name="Normal" xfId="0" builtinId="0"/>
    <cellStyle name="Normal 2" xfId="47"/>
    <cellStyle name="Normal 3" xfId="48"/>
    <cellStyle name="Normal 4" xfId="49"/>
    <cellStyle name="Output" xfId="50" builtinId="21" customBuiltin="1"/>
    <cellStyle name="Overskrift 1" xfId="51" builtinId="16" customBuiltin="1"/>
    <cellStyle name="Overskrift 2" xfId="52" builtinId="17" customBuiltin="1"/>
    <cellStyle name="Overskrift 3" xfId="53" builtinId="18" customBuiltin="1"/>
    <cellStyle name="Overskrift 4" xfId="54" builtinId="19" customBuiltin="1"/>
    <cellStyle name="Sammenkædet celle" xfId="55" builtinId="24" customBuiltin="1"/>
    <cellStyle name="Titel 2" xfId="56"/>
    <cellStyle name="Total" xfId="57" builtinId="25" customBuiltin="1"/>
    <cellStyle name="Ugyldig" xfId="58" builtinId="27" customBuiltin="1"/>
  </cellStyles>
  <dxfs count="0"/>
  <tableStyles count="0" defaultTableStyle="TableStyleMedium2" defaultPivotStyle="PivotStyleLight16"/>
  <colors>
    <mruColors>
      <color rgb="FFD9E2F3"/>
      <color rgb="FF004165"/>
      <color rgb="FF4472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85725</xdr:colOff>
      <xdr:row>16</xdr:row>
      <xdr:rowOff>142875</xdr:rowOff>
    </xdr:from>
    <xdr:to>
      <xdr:col>5</xdr:col>
      <xdr:colOff>171450</xdr:colOff>
      <xdr:row>21</xdr:row>
      <xdr:rowOff>104775</xdr:rowOff>
    </xdr:to>
    <xdr:sp macro="" textlink="">
      <xdr:nvSpPr>
        <xdr:cNvPr id="2" name="Text Box 2"/>
        <xdr:cNvSpPr txBox="1">
          <a:spLocks noChangeArrowheads="1"/>
        </xdr:cNvSpPr>
      </xdr:nvSpPr>
      <xdr:spPr bwMode="auto">
        <a:xfrm>
          <a:off x="6019800" y="40957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19</xdr:row>
      <xdr:rowOff>0</xdr:rowOff>
    </xdr:from>
    <xdr:to>
      <xdr:col>0</xdr:col>
      <xdr:colOff>85725</xdr:colOff>
      <xdr:row>21</xdr:row>
      <xdr:rowOff>76200</xdr:rowOff>
    </xdr:to>
    <xdr:sp macro="" textlink="">
      <xdr:nvSpPr>
        <xdr:cNvPr id="3" name="Text Box 3"/>
        <xdr:cNvSpPr txBox="1">
          <a:spLocks noChangeArrowheads="1"/>
        </xdr:cNvSpPr>
      </xdr:nvSpPr>
      <xdr:spPr bwMode="auto">
        <a:xfrm>
          <a:off x="0" y="44958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19</xdr:row>
      <xdr:rowOff>0</xdr:rowOff>
    </xdr:from>
    <xdr:to>
      <xdr:col>0</xdr:col>
      <xdr:colOff>85725</xdr:colOff>
      <xdr:row>21</xdr:row>
      <xdr:rowOff>76200</xdr:rowOff>
    </xdr:to>
    <xdr:sp macro="" textlink="">
      <xdr:nvSpPr>
        <xdr:cNvPr id="4" name="Text Box 4"/>
        <xdr:cNvSpPr txBox="1">
          <a:spLocks noChangeArrowheads="1"/>
        </xdr:cNvSpPr>
      </xdr:nvSpPr>
      <xdr:spPr bwMode="auto">
        <a:xfrm>
          <a:off x="0" y="44958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19</xdr:row>
      <xdr:rowOff>0</xdr:rowOff>
    </xdr:from>
    <xdr:to>
      <xdr:col>0</xdr:col>
      <xdr:colOff>0</xdr:colOff>
      <xdr:row>19</xdr:row>
      <xdr:rowOff>0</xdr:rowOff>
    </xdr:to>
    <xdr:sp macro="" textlink="">
      <xdr:nvSpPr>
        <xdr:cNvPr id="5" name="AutoShape 5"/>
        <xdr:cNvSpPr>
          <a:spLocks/>
        </xdr:cNvSpPr>
      </xdr:nvSpPr>
      <xdr:spPr bwMode="auto">
        <a:xfrm>
          <a:off x="0" y="44958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0</xdr:col>
      <xdr:colOff>0</xdr:colOff>
      <xdr:row>19</xdr:row>
      <xdr:rowOff>0</xdr:rowOff>
    </xdr:from>
    <xdr:to>
      <xdr:col>0</xdr:col>
      <xdr:colOff>95250</xdr:colOff>
      <xdr:row>21</xdr:row>
      <xdr:rowOff>104775</xdr:rowOff>
    </xdr:to>
    <xdr:sp macro="" textlink="">
      <xdr:nvSpPr>
        <xdr:cNvPr id="6" name="Text Box 6"/>
        <xdr:cNvSpPr txBox="1">
          <a:spLocks noChangeArrowheads="1"/>
        </xdr:cNvSpPr>
      </xdr:nvSpPr>
      <xdr:spPr bwMode="auto">
        <a:xfrm>
          <a:off x="0" y="4495800"/>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857250</xdr:colOff>
      <xdr:row>17</xdr:row>
      <xdr:rowOff>0</xdr:rowOff>
    </xdr:from>
    <xdr:ext cx="85725" cy="619125"/>
    <xdr:sp macro="" textlink="">
      <xdr:nvSpPr>
        <xdr:cNvPr id="7" name="Text Box 2"/>
        <xdr:cNvSpPr txBox="1">
          <a:spLocks noChangeArrowheads="1"/>
        </xdr:cNvSpPr>
      </xdr:nvSpPr>
      <xdr:spPr bwMode="auto">
        <a:xfrm>
          <a:off x="7429500" y="41338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4</xdr:col>
      <xdr:colOff>857250</xdr:colOff>
      <xdr:row>18</xdr:row>
      <xdr:rowOff>0</xdr:rowOff>
    </xdr:from>
    <xdr:to>
      <xdr:col>5</xdr:col>
      <xdr:colOff>19050</xdr:colOff>
      <xdr:row>21</xdr:row>
      <xdr:rowOff>85725</xdr:rowOff>
    </xdr:to>
    <xdr:sp macro="" textlink="">
      <xdr:nvSpPr>
        <xdr:cNvPr id="2" name="Text Box 2"/>
        <xdr:cNvSpPr txBox="1">
          <a:spLocks noChangeArrowheads="1"/>
        </xdr:cNvSpPr>
      </xdr:nvSpPr>
      <xdr:spPr bwMode="auto">
        <a:xfrm>
          <a:off x="6143625" y="40576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20</xdr:row>
      <xdr:rowOff>0</xdr:rowOff>
    </xdr:from>
    <xdr:to>
      <xdr:col>0</xdr:col>
      <xdr:colOff>85725</xdr:colOff>
      <xdr:row>22</xdr:row>
      <xdr:rowOff>76200</xdr:rowOff>
    </xdr:to>
    <xdr:sp macro="" textlink="">
      <xdr:nvSpPr>
        <xdr:cNvPr id="3" name="Text Box 3"/>
        <xdr:cNvSpPr txBox="1">
          <a:spLocks noChangeArrowheads="1"/>
        </xdr:cNvSpPr>
      </xdr:nvSpPr>
      <xdr:spPr bwMode="auto">
        <a:xfrm>
          <a:off x="0" y="44196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20</xdr:row>
      <xdr:rowOff>0</xdr:rowOff>
    </xdr:from>
    <xdr:to>
      <xdr:col>0</xdr:col>
      <xdr:colOff>85725</xdr:colOff>
      <xdr:row>22</xdr:row>
      <xdr:rowOff>76200</xdr:rowOff>
    </xdr:to>
    <xdr:sp macro="" textlink="">
      <xdr:nvSpPr>
        <xdr:cNvPr id="4" name="Text Box 4"/>
        <xdr:cNvSpPr txBox="1">
          <a:spLocks noChangeArrowheads="1"/>
        </xdr:cNvSpPr>
      </xdr:nvSpPr>
      <xdr:spPr bwMode="auto">
        <a:xfrm>
          <a:off x="0" y="44196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20</xdr:row>
      <xdr:rowOff>0</xdr:rowOff>
    </xdr:from>
    <xdr:to>
      <xdr:col>0</xdr:col>
      <xdr:colOff>0</xdr:colOff>
      <xdr:row>20</xdr:row>
      <xdr:rowOff>0</xdr:rowOff>
    </xdr:to>
    <xdr:sp macro="" textlink="">
      <xdr:nvSpPr>
        <xdr:cNvPr id="5" name="AutoShape 5"/>
        <xdr:cNvSpPr>
          <a:spLocks/>
        </xdr:cNvSpPr>
      </xdr:nvSpPr>
      <xdr:spPr bwMode="auto">
        <a:xfrm>
          <a:off x="0" y="44196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0</xdr:col>
      <xdr:colOff>0</xdr:colOff>
      <xdr:row>20</xdr:row>
      <xdr:rowOff>0</xdr:rowOff>
    </xdr:from>
    <xdr:to>
      <xdr:col>0</xdr:col>
      <xdr:colOff>95250</xdr:colOff>
      <xdr:row>22</xdr:row>
      <xdr:rowOff>104775</xdr:rowOff>
    </xdr:to>
    <xdr:sp macro="" textlink="">
      <xdr:nvSpPr>
        <xdr:cNvPr id="6" name="Text Box 6"/>
        <xdr:cNvSpPr txBox="1">
          <a:spLocks noChangeArrowheads="1"/>
        </xdr:cNvSpPr>
      </xdr:nvSpPr>
      <xdr:spPr bwMode="auto">
        <a:xfrm>
          <a:off x="0" y="4419600"/>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857250</xdr:colOff>
      <xdr:row>18</xdr:row>
      <xdr:rowOff>0</xdr:rowOff>
    </xdr:from>
    <xdr:ext cx="85725" cy="619125"/>
    <xdr:sp macro="" textlink="">
      <xdr:nvSpPr>
        <xdr:cNvPr id="7" name="Text Box 2"/>
        <xdr:cNvSpPr txBox="1">
          <a:spLocks noChangeArrowheads="1"/>
        </xdr:cNvSpPr>
      </xdr:nvSpPr>
      <xdr:spPr bwMode="auto">
        <a:xfrm>
          <a:off x="6143625" y="40576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0</xdr:colOff>
      <xdr:row>20</xdr:row>
      <xdr:rowOff>0</xdr:rowOff>
    </xdr:from>
    <xdr:to>
      <xdr:col>3</xdr:col>
      <xdr:colOff>821054</xdr:colOff>
      <xdr:row>21</xdr:row>
      <xdr:rowOff>17542</xdr:rowOff>
    </xdr:to>
    <xdr:pic>
      <xdr:nvPicPr>
        <xdr:cNvPr id="8" name="Billede 7"/>
        <xdr:cNvPicPr>
          <a:picLocks noChangeAspect="1"/>
        </xdr:cNvPicPr>
      </xdr:nvPicPr>
      <xdr:blipFill>
        <a:blip xmlns:r="http://schemas.openxmlformats.org/officeDocument/2006/relationships" r:embed="rId1"/>
        <a:stretch>
          <a:fillRect/>
        </a:stretch>
      </xdr:blipFill>
      <xdr:spPr>
        <a:xfrm>
          <a:off x="0" y="4419600"/>
          <a:ext cx="4383404" cy="18899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4</xdr:col>
      <xdr:colOff>857250</xdr:colOff>
      <xdr:row>18</xdr:row>
      <xdr:rowOff>0</xdr:rowOff>
    </xdr:from>
    <xdr:to>
      <xdr:col>5</xdr:col>
      <xdr:colOff>0</xdr:colOff>
      <xdr:row>21</xdr:row>
      <xdr:rowOff>85725</xdr:rowOff>
    </xdr:to>
    <xdr:sp macro="" textlink="">
      <xdr:nvSpPr>
        <xdr:cNvPr id="2" name="Text Box 2"/>
        <xdr:cNvSpPr txBox="1">
          <a:spLocks noChangeArrowheads="1"/>
        </xdr:cNvSpPr>
      </xdr:nvSpPr>
      <xdr:spPr bwMode="auto">
        <a:xfrm>
          <a:off x="7515225" y="37909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20</xdr:row>
      <xdr:rowOff>0</xdr:rowOff>
    </xdr:from>
    <xdr:to>
      <xdr:col>0</xdr:col>
      <xdr:colOff>85725</xdr:colOff>
      <xdr:row>22</xdr:row>
      <xdr:rowOff>76200</xdr:rowOff>
    </xdr:to>
    <xdr:sp macro="" textlink="">
      <xdr:nvSpPr>
        <xdr:cNvPr id="3" name="Text Box 3"/>
        <xdr:cNvSpPr txBox="1">
          <a:spLocks noChangeArrowheads="1"/>
        </xdr:cNvSpPr>
      </xdr:nvSpPr>
      <xdr:spPr bwMode="auto">
        <a:xfrm>
          <a:off x="0" y="56007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20</xdr:row>
      <xdr:rowOff>0</xdr:rowOff>
    </xdr:from>
    <xdr:to>
      <xdr:col>0</xdr:col>
      <xdr:colOff>85725</xdr:colOff>
      <xdr:row>22</xdr:row>
      <xdr:rowOff>76200</xdr:rowOff>
    </xdr:to>
    <xdr:sp macro="" textlink="">
      <xdr:nvSpPr>
        <xdr:cNvPr id="4" name="Text Box 4"/>
        <xdr:cNvSpPr txBox="1">
          <a:spLocks noChangeArrowheads="1"/>
        </xdr:cNvSpPr>
      </xdr:nvSpPr>
      <xdr:spPr bwMode="auto">
        <a:xfrm>
          <a:off x="0" y="56007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20</xdr:row>
      <xdr:rowOff>0</xdr:rowOff>
    </xdr:from>
    <xdr:to>
      <xdr:col>0</xdr:col>
      <xdr:colOff>0</xdr:colOff>
      <xdr:row>20</xdr:row>
      <xdr:rowOff>0</xdr:rowOff>
    </xdr:to>
    <xdr:sp macro="" textlink="">
      <xdr:nvSpPr>
        <xdr:cNvPr id="5" name="AutoShape 5"/>
        <xdr:cNvSpPr>
          <a:spLocks/>
        </xdr:cNvSpPr>
      </xdr:nvSpPr>
      <xdr:spPr bwMode="auto">
        <a:xfrm>
          <a:off x="0" y="5600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0</xdr:col>
      <xdr:colOff>0</xdr:colOff>
      <xdr:row>20</xdr:row>
      <xdr:rowOff>0</xdr:rowOff>
    </xdr:from>
    <xdr:to>
      <xdr:col>0</xdr:col>
      <xdr:colOff>95250</xdr:colOff>
      <xdr:row>22</xdr:row>
      <xdr:rowOff>104775</xdr:rowOff>
    </xdr:to>
    <xdr:sp macro="" textlink="">
      <xdr:nvSpPr>
        <xdr:cNvPr id="6" name="Text Box 6"/>
        <xdr:cNvSpPr txBox="1">
          <a:spLocks noChangeArrowheads="1"/>
        </xdr:cNvSpPr>
      </xdr:nvSpPr>
      <xdr:spPr bwMode="auto">
        <a:xfrm>
          <a:off x="0" y="5600700"/>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857250</xdr:colOff>
      <xdr:row>18</xdr:row>
      <xdr:rowOff>0</xdr:rowOff>
    </xdr:from>
    <xdr:ext cx="85725" cy="619125"/>
    <xdr:sp macro="" textlink="">
      <xdr:nvSpPr>
        <xdr:cNvPr id="7" name="Text Box 2"/>
        <xdr:cNvSpPr txBox="1">
          <a:spLocks noChangeArrowheads="1"/>
        </xdr:cNvSpPr>
      </xdr:nvSpPr>
      <xdr:spPr bwMode="auto">
        <a:xfrm>
          <a:off x="7515225" y="37909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0</xdr:colOff>
      <xdr:row>20</xdr:row>
      <xdr:rowOff>0</xdr:rowOff>
    </xdr:from>
    <xdr:to>
      <xdr:col>1</xdr:col>
      <xdr:colOff>925829</xdr:colOff>
      <xdr:row>21</xdr:row>
      <xdr:rowOff>17542</xdr:rowOff>
    </xdr:to>
    <xdr:pic>
      <xdr:nvPicPr>
        <xdr:cNvPr id="10" name="Billede 9"/>
        <xdr:cNvPicPr>
          <a:picLocks noChangeAspect="1"/>
        </xdr:cNvPicPr>
      </xdr:nvPicPr>
      <xdr:blipFill>
        <a:blip xmlns:r="http://schemas.openxmlformats.org/officeDocument/2006/relationships" r:embed="rId1"/>
        <a:stretch>
          <a:fillRect/>
        </a:stretch>
      </xdr:blipFill>
      <xdr:spPr>
        <a:xfrm>
          <a:off x="0" y="4419600"/>
          <a:ext cx="4383404" cy="188992"/>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4</xdr:col>
      <xdr:colOff>857250</xdr:colOff>
      <xdr:row>20</xdr:row>
      <xdr:rowOff>180975</xdr:rowOff>
    </xdr:from>
    <xdr:to>
      <xdr:col>4</xdr:col>
      <xdr:colOff>942975</xdr:colOff>
      <xdr:row>22</xdr:row>
      <xdr:rowOff>38100</xdr:rowOff>
    </xdr:to>
    <xdr:sp macro="" textlink="">
      <xdr:nvSpPr>
        <xdr:cNvPr id="2" name="Text Box 2"/>
        <xdr:cNvSpPr txBox="1">
          <a:spLocks noChangeArrowheads="1"/>
        </xdr:cNvSpPr>
      </xdr:nvSpPr>
      <xdr:spPr bwMode="auto">
        <a:xfrm>
          <a:off x="7515225" y="491490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28</xdr:row>
      <xdr:rowOff>0</xdr:rowOff>
    </xdr:from>
    <xdr:to>
      <xdr:col>0</xdr:col>
      <xdr:colOff>85725</xdr:colOff>
      <xdr:row>30</xdr:row>
      <xdr:rowOff>76200</xdr:rowOff>
    </xdr:to>
    <xdr:sp macro="" textlink="">
      <xdr:nvSpPr>
        <xdr:cNvPr id="3" name="Text Box 3"/>
        <xdr:cNvSpPr txBox="1">
          <a:spLocks noChangeArrowheads="1"/>
        </xdr:cNvSpPr>
      </xdr:nvSpPr>
      <xdr:spPr bwMode="auto">
        <a:xfrm>
          <a:off x="0" y="653415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28</xdr:row>
      <xdr:rowOff>0</xdr:rowOff>
    </xdr:from>
    <xdr:to>
      <xdr:col>0</xdr:col>
      <xdr:colOff>85725</xdr:colOff>
      <xdr:row>30</xdr:row>
      <xdr:rowOff>76200</xdr:rowOff>
    </xdr:to>
    <xdr:sp macro="" textlink="">
      <xdr:nvSpPr>
        <xdr:cNvPr id="4" name="Text Box 4"/>
        <xdr:cNvSpPr txBox="1">
          <a:spLocks noChangeArrowheads="1"/>
        </xdr:cNvSpPr>
      </xdr:nvSpPr>
      <xdr:spPr bwMode="auto">
        <a:xfrm>
          <a:off x="0" y="653415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28</xdr:row>
      <xdr:rowOff>0</xdr:rowOff>
    </xdr:from>
    <xdr:to>
      <xdr:col>0</xdr:col>
      <xdr:colOff>0</xdr:colOff>
      <xdr:row>28</xdr:row>
      <xdr:rowOff>0</xdr:rowOff>
    </xdr:to>
    <xdr:sp macro="" textlink="">
      <xdr:nvSpPr>
        <xdr:cNvPr id="5" name="AutoShape 5"/>
        <xdr:cNvSpPr>
          <a:spLocks/>
        </xdr:cNvSpPr>
      </xdr:nvSpPr>
      <xdr:spPr bwMode="auto">
        <a:xfrm>
          <a:off x="0" y="65341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0</xdr:col>
      <xdr:colOff>0</xdr:colOff>
      <xdr:row>28</xdr:row>
      <xdr:rowOff>0</xdr:rowOff>
    </xdr:from>
    <xdr:to>
      <xdr:col>0</xdr:col>
      <xdr:colOff>95250</xdr:colOff>
      <xdr:row>30</xdr:row>
      <xdr:rowOff>104775</xdr:rowOff>
    </xdr:to>
    <xdr:sp macro="" textlink="">
      <xdr:nvSpPr>
        <xdr:cNvPr id="6" name="Text Box 6"/>
        <xdr:cNvSpPr txBox="1">
          <a:spLocks noChangeArrowheads="1"/>
        </xdr:cNvSpPr>
      </xdr:nvSpPr>
      <xdr:spPr bwMode="auto">
        <a:xfrm>
          <a:off x="0" y="6534150"/>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714375</xdr:colOff>
      <xdr:row>20</xdr:row>
      <xdr:rowOff>495300</xdr:rowOff>
    </xdr:from>
    <xdr:ext cx="85725" cy="619125"/>
    <xdr:sp macro="" textlink="">
      <xdr:nvSpPr>
        <xdr:cNvPr id="7" name="Text Box 2"/>
        <xdr:cNvSpPr txBox="1">
          <a:spLocks noChangeArrowheads="1"/>
        </xdr:cNvSpPr>
      </xdr:nvSpPr>
      <xdr:spPr bwMode="auto">
        <a:xfrm>
          <a:off x="7620000" y="616267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1028700</xdr:colOff>
      <xdr:row>12</xdr:row>
      <xdr:rowOff>247650</xdr:rowOff>
    </xdr:from>
    <xdr:to>
      <xdr:col>4</xdr:col>
      <xdr:colOff>1114425</xdr:colOff>
      <xdr:row>14</xdr:row>
      <xdr:rowOff>171450</xdr:rowOff>
    </xdr:to>
    <xdr:sp macro="" textlink="">
      <xdr:nvSpPr>
        <xdr:cNvPr id="8" name="Text Box 2"/>
        <xdr:cNvSpPr txBox="1">
          <a:spLocks noChangeArrowheads="1"/>
        </xdr:cNvSpPr>
      </xdr:nvSpPr>
      <xdr:spPr bwMode="auto">
        <a:xfrm>
          <a:off x="7686675" y="281940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561975</xdr:colOff>
      <xdr:row>13</xdr:row>
      <xdr:rowOff>9525</xdr:rowOff>
    </xdr:from>
    <xdr:ext cx="85725" cy="619125"/>
    <xdr:sp macro="" textlink="">
      <xdr:nvSpPr>
        <xdr:cNvPr id="9" name="Text Box 2"/>
        <xdr:cNvSpPr txBox="1">
          <a:spLocks noChangeArrowheads="1"/>
        </xdr:cNvSpPr>
      </xdr:nvSpPr>
      <xdr:spPr bwMode="auto">
        <a:xfrm>
          <a:off x="7219950" y="30956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828675</xdr:colOff>
      <xdr:row>3</xdr:row>
      <xdr:rowOff>85725</xdr:rowOff>
    </xdr:from>
    <xdr:to>
      <xdr:col>4</xdr:col>
      <xdr:colOff>914400</xdr:colOff>
      <xdr:row>5</xdr:row>
      <xdr:rowOff>342900</xdr:rowOff>
    </xdr:to>
    <xdr:sp macro="" textlink="">
      <xdr:nvSpPr>
        <xdr:cNvPr id="10" name="Text Box 2"/>
        <xdr:cNvSpPr txBox="1">
          <a:spLocks noChangeArrowheads="1"/>
        </xdr:cNvSpPr>
      </xdr:nvSpPr>
      <xdr:spPr bwMode="auto">
        <a:xfrm>
          <a:off x="7781925" y="8477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647700</xdr:colOff>
      <xdr:row>3</xdr:row>
      <xdr:rowOff>161925</xdr:rowOff>
    </xdr:from>
    <xdr:ext cx="85725" cy="619125"/>
    <xdr:sp macro="" textlink="">
      <xdr:nvSpPr>
        <xdr:cNvPr id="11" name="Text Box 2"/>
        <xdr:cNvSpPr txBox="1">
          <a:spLocks noChangeArrowheads="1"/>
        </xdr:cNvSpPr>
      </xdr:nvSpPr>
      <xdr:spPr bwMode="auto">
        <a:xfrm>
          <a:off x="7305675" y="9239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1152525</xdr:colOff>
      <xdr:row>24</xdr:row>
      <xdr:rowOff>66675</xdr:rowOff>
    </xdr:from>
    <xdr:to>
      <xdr:col>5</xdr:col>
      <xdr:colOff>28575</xdr:colOff>
      <xdr:row>28</xdr:row>
      <xdr:rowOff>57150</xdr:rowOff>
    </xdr:to>
    <xdr:sp macro="" textlink="">
      <xdr:nvSpPr>
        <xdr:cNvPr id="12" name="Text Box 2"/>
        <xdr:cNvSpPr txBox="1">
          <a:spLocks noChangeArrowheads="1"/>
        </xdr:cNvSpPr>
      </xdr:nvSpPr>
      <xdr:spPr bwMode="auto">
        <a:xfrm>
          <a:off x="8105775" y="579120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5</xdr:col>
      <xdr:colOff>857250</xdr:colOff>
      <xdr:row>24</xdr:row>
      <xdr:rowOff>0</xdr:rowOff>
    </xdr:from>
    <xdr:ext cx="85725" cy="619125"/>
    <xdr:sp macro="" textlink="">
      <xdr:nvSpPr>
        <xdr:cNvPr id="13" name="Text Box 2"/>
        <xdr:cNvSpPr txBox="1">
          <a:spLocks noChangeArrowheads="1"/>
        </xdr:cNvSpPr>
      </xdr:nvSpPr>
      <xdr:spPr bwMode="auto">
        <a:xfrm>
          <a:off x="8724900" y="58102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857250</xdr:colOff>
      <xdr:row>21</xdr:row>
      <xdr:rowOff>180975</xdr:rowOff>
    </xdr:from>
    <xdr:ext cx="85725" cy="619125"/>
    <xdr:sp macro="" textlink="">
      <xdr:nvSpPr>
        <xdr:cNvPr id="14" name="Text Box 2"/>
        <xdr:cNvSpPr txBox="1">
          <a:spLocks noChangeArrowheads="1"/>
        </xdr:cNvSpPr>
      </xdr:nvSpPr>
      <xdr:spPr bwMode="auto">
        <a:xfrm>
          <a:off x="7886700" y="585787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857250</xdr:colOff>
      <xdr:row>21</xdr:row>
      <xdr:rowOff>180975</xdr:rowOff>
    </xdr:from>
    <xdr:ext cx="85725" cy="619125"/>
    <xdr:sp macro="" textlink="">
      <xdr:nvSpPr>
        <xdr:cNvPr id="15" name="Text Box 2"/>
        <xdr:cNvSpPr txBox="1">
          <a:spLocks noChangeArrowheads="1"/>
        </xdr:cNvSpPr>
      </xdr:nvSpPr>
      <xdr:spPr bwMode="auto">
        <a:xfrm>
          <a:off x="7886700" y="585787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0</xdr:colOff>
      <xdr:row>28</xdr:row>
      <xdr:rowOff>0</xdr:rowOff>
    </xdr:from>
    <xdr:to>
      <xdr:col>0</xdr:col>
      <xdr:colOff>85725</xdr:colOff>
      <xdr:row>30</xdr:row>
      <xdr:rowOff>76200</xdr:rowOff>
    </xdr:to>
    <xdr:sp macro="" textlink="">
      <xdr:nvSpPr>
        <xdr:cNvPr id="16" name="Text Box 3"/>
        <xdr:cNvSpPr txBox="1">
          <a:spLocks noChangeArrowheads="1"/>
        </xdr:cNvSpPr>
      </xdr:nvSpPr>
      <xdr:spPr bwMode="auto">
        <a:xfrm>
          <a:off x="0" y="687705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28</xdr:row>
      <xdr:rowOff>0</xdr:rowOff>
    </xdr:from>
    <xdr:to>
      <xdr:col>0</xdr:col>
      <xdr:colOff>85725</xdr:colOff>
      <xdr:row>30</xdr:row>
      <xdr:rowOff>76200</xdr:rowOff>
    </xdr:to>
    <xdr:sp macro="" textlink="">
      <xdr:nvSpPr>
        <xdr:cNvPr id="17" name="Text Box 4"/>
        <xdr:cNvSpPr txBox="1">
          <a:spLocks noChangeArrowheads="1"/>
        </xdr:cNvSpPr>
      </xdr:nvSpPr>
      <xdr:spPr bwMode="auto">
        <a:xfrm>
          <a:off x="0" y="687705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30</xdr:row>
      <xdr:rowOff>104775</xdr:rowOff>
    </xdr:to>
    <xdr:sp macro="" textlink="">
      <xdr:nvSpPr>
        <xdr:cNvPr id="18" name="Text Box 6"/>
        <xdr:cNvSpPr txBox="1">
          <a:spLocks noChangeArrowheads="1"/>
        </xdr:cNvSpPr>
      </xdr:nvSpPr>
      <xdr:spPr bwMode="auto">
        <a:xfrm>
          <a:off x="0" y="6877050"/>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28</xdr:row>
      <xdr:rowOff>0</xdr:rowOff>
    </xdr:from>
    <xdr:to>
      <xdr:col>0</xdr:col>
      <xdr:colOff>85725</xdr:colOff>
      <xdr:row>30</xdr:row>
      <xdr:rowOff>76200</xdr:rowOff>
    </xdr:to>
    <xdr:sp macro="" textlink="">
      <xdr:nvSpPr>
        <xdr:cNvPr id="19" name="Text Box 3"/>
        <xdr:cNvSpPr txBox="1">
          <a:spLocks noChangeArrowheads="1"/>
        </xdr:cNvSpPr>
      </xdr:nvSpPr>
      <xdr:spPr bwMode="auto">
        <a:xfrm>
          <a:off x="0" y="687705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28</xdr:row>
      <xdr:rowOff>0</xdr:rowOff>
    </xdr:from>
    <xdr:to>
      <xdr:col>0</xdr:col>
      <xdr:colOff>85725</xdr:colOff>
      <xdr:row>30</xdr:row>
      <xdr:rowOff>76200</xdr:rowOff>
    </xdr:to>
    <xdr:sp macro="" textlink="">
      <xdr:nvSpPr>
        <xdr:cNvPr id="20" name="Text Box 4"/>
        <xdr:cNvSpPr txBox="1">
          <a:spLocks noChangeArrowheads="1"/>
        </xdr:cNvSpPr>
      </xdr:nvSpPr>
      <xdr:spPr bwMode="auto">
        <a:xfrm>
          <a:off x="0" y="687705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28</xdr:row>
      <xdr:rowOff>0</xdr:rowOff>
    </xdr:from>
    <xdr:to>
      <xdr:col>0</xdr:col>
      <xdr:colOff>95250</xdr:colOff>
      <xdr:row>30</xdr:row>
      <xdr:rowOff>104775</xdr:rowOff>
    </xdr:to>
    <xdr:sp macro="" textlink="">
      <xdr:nvSpPr>
        <xdr:cNvPr id="21" name="Text Box 6"/>
        <xdr:cNvSpPr txBox="1">
          <a:spLocks noChangeArrowheads="1"/>
        </xdr:cNvSpPr>
      </xdr:nvSpPr>
      <xdr:spPr bwMode="auto">
        <a:xfrm>
          <a:off x="0" y="6877050"/>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857250</xdr:colOff>
      <xdr:row>22</xdr:row>
      <xdr:rowOff>0</xdr:rowOff>
    </xdr:from>
    <xdr:to>
      <xdr:col>4</xdr:col>
      <xdr:colOff>942975</xdr:colOff>
      <xdr:row>25</xdr:row>
      <xdr:rowOff>76200</xdr:rowOff>
    </xdr:to>
    <xdr:sp macro="" textlink="">
      <xdr:nvSpPr>
        <xdr:cNvPr id="2" name="Text Box 2"/>
        <xdr:cNvSpPr txBox="1">
          <a:spLocks noChangeArrowheads="1"/>
        </xdr:cNvSpPr>
      </xdr:nvSpPr>
      <xdr:spPr bwMode="auto">
        <a:xfrm>
          <a:off x="7515225" y="749617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25</xdr:row>
      <xdr:rowOff>0</xdr:rowOff>
    </xdr:from>
    <xdr:to>
      <xdr:col>0</xdr:col>
      <xdr:colOff>85725</xdr:colOff>
      <xdr:row>27</xdr:row>
      <xdr:rowOff>76200</xdr:rowOff>
    </xdr:to>
    <xdr:sp macro="" textlink="">
      <xdr:nvSpPr>
        <xdr:cNvPr id="3" name="Text Box 3"/>
        <xdr:cNvSpPr txBox="1">
          <a:spLocks noChangeArrowheads="1"/>
        </xdr:cNvSpPr>
      </xdr:nvSpPr>
      <xdr:spPr bwMode="auto">
        <a:xfrm>
          <a:off x="0" y="80391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25</xdr:row>
      <xdr:rowOff>0</xdr:rowOff>
    </xdr:from>
    <xdr:to>
      <xdr:col>0</xdr:col>
      <xdr:colOff>85725</xdr:colOff>
      <xdr:row>27</xdr:row>
      <xdr:rowOff>76200</xdr:rowOff>
    </xdr:to>
    <xdr:sp macro="" textlink="">
      <xdr:nvSpPr>
        <xdr:cNvPr id="4" name="Text Box 4"/>
        <xdr:cNvSpPr txBox="1">
          <a:spLocks noChangeArrowheads="1"/>
        </xdr:cNvSpPr>
      </xdr:nvSpPr>
      <xdr:spPr bwMode="auto">
        <a:xfrm>
          <a:off x="0" y="80391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25</xdr:row>
      <xdr:rowOff>0</xdr:rowOff>
    </xdr:from>
    <xdr:to>
      <xdr:col>0</xdr:col>
      <xdr:colOff>0</xdr:colOff>
      <xdr:row>25</xdr:row>
      <xdr:rowOff>0</xdr:rowOff>
    </xdr:to>
    <xdr:sp macro="" textlink="">
      <xdr:nvSpPr>
        <xdr:cNvPr id="5" name="AutoShape 5"/>
        <xdr:cNvSpPr>
          <a:spLocks/>
        </xdr:cNvSpPr>
      </xdr:nvSpPr>
      <xdr:spPr bwMode="auto">
        <a:xfrm>
          <a:off x="0" y="80391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0</xdr:col>
      <xdr:colOff>0</xdr:colOff>
      <xdr:row>25</xdr:row>
      <xdr:rowOff>0</xdr:rowOff>
    </xdr:from>
    <xdr:to>
      <xdr:col>0</xdr:col>
      <xdr:colOff>95250</xdr:colOff>
      <xdr:row>27</xdr:row>
      <xdr:rowOff>104775</xdr:rowOff>
    </xdr:to>
    <xdr:sp macro="" textlink="">
      <xdr:nvSpPr>
        <xdr:cNvPr id="6" name="Text Box 6"/>
        <xdr:cNvSpPr txBox="1">
          <a:spLocks noChangeArrowheads="1"/>
        </xdr:cNvSpPr>
      </xdr:nvSpPr>
      <xdr:spPr bwMode="auto">
        <a:xfrm>
          <a:off x="0" y="8039100"/>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857250</xdr:colOff>
      <xdr:row>22</xdr:row>
      <xdr:rowOff>0</xdr:rowOff>
    </xdr:from>
    <xdr:ext cx="85725" cy="619125"/>
    <xdr:sp macro="" textlink="">
      <xdr:nvSpPr>
        <xdr:cNvPr id="7" name="Text Box 2"/>
        <xdr:cNvSpPr txBox="1">
          <a:spLocks noChangeArrowheads="1"/>
        </xdr:cNvSpPr>
      </xdr:nvSpPr>
      <xdr:spPr bwMode="auto">
        <a:xfrm>
          <a:off x="7515225" y="749617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0</xdr:colOff>
      <xdr:row>26</xdr:row>
      <xdr:rowOff>0</xdr:rowOff>
    </xdr:from>
    <xdr:to>
      <xdr:col>0</xdr:col>
      <xdr:colOff>85725</xdr:colOff>
      <xdr:row>28</xdr:row>
      <xdr:rowOff>85725</xdr:rowOff>
    </xdr:to>
    <xdr:sp macro="" textlink="">
      <xdr:nvSpPr>
        <xdr:cNvPr id="8" name="Text Box 3"/>
        <xdr:cNvSpPr txBox="1">
          <a:spLocks noChangeArrowheads="1"/>
        </xdr:cNvSpPr>
      </xdr:nvSpPr>
      <xdr:spPr bwMode="auto">
        <a:xfrm>
          <a:off x="0" y="8029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26</xdr:row>
      <xdr:rowOff>0</xdr:rowOff>
    </xdr:from>
    <xdr:to>
      <xdr:col>0</xdr:col>
      <xdr:colOff>85725</xdr:colOff>
      <xdr:row>28</xdr:row>
      <xdr:rowOff>85725</xdr:rowOff>
    </xdr:to>
    <xdr:sp macro="" textlink="">
      <xdr:nvSpPr>
        <xdr:cNvPr id="9" name="Text Box 4"/>
        <xdr:cNvSpPr txBox="1">
          <a:spLocks noChangeArrowheads="1"/>
        </xdr:cNvSpPr>
      </xdr:nvSpPr>
      <xdr:spPr bwMode="auto">
        <a:xfrm>
          <a:off x="0" y="8029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26</xdr:row>
      <xdr:rowOff>0</xdr:rowOff>
    </xdr:from>
    <xdr:to>
      <xdr:col>0</xdr:col>
      <xdr:colOff>95250</xdr:colOff>
      <xdr:row>28</xdr:row>
      <xdr:rowOff>114300</xdr:rowOff>
    </xdr:to>
    <xdr:sp macro="" textlink="">
      <xdr:nvSpPr>
        <xdr:cNvPr id="10" name="Text Box 6"/>
        <xdr:cNvSpPr txBox="1">
          <a:spLocks noChangeArrowheads="1"/>
        </xdr:cNvSpPr>
      </xdr:nvSpPr>
      <xdr:spPr bwMode="auto">
        <a:xfrm>
          <a:off x="0" y="8029575"/>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26</xdr:row>
      <xdr:rowOff>0</xdr:rowOff>
    </xdr:from>
    <xdr:to>
      <xdr:col>0</xdr:col>
      <xdr:colOff>85725</xdr:colOff>
      <xdr:row>28</xdr:row>
      <xdr:rowOff>85725</xdr:rowOff>
    </xdr:to>
    <xdr:sp macro="" textlink="">
      <xdr:nvSpPr>
        <xdr:cNvPr id="11" name="Text Box 3"/>
        <xdr:cNvSpPr txBox="1">
          <a:spLocks noChangeArrowheads="1"/>
        </xdr:cNvSpPr>
      </xdr:nvSpPr>
      <xdr:spPr bwMode="auto">
        <a:xfrm>
          <a:off x="0" y="7648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26</xdr:row>
      <xdr:rowOff>0</xdr:rowOff>
    </xdr:from>
    <xdr:to>
      <xdr:col>0</xdr:col>
      <xdr:colOff>85725</xdr:colOff>
      <xdr:row>28</xdr:row>
      <xdr:rowOff>85725</xdr:rowOff>
    </xdr:to>
    <xdr:sp macro="" textlink="">
      <xdr:nvSpPr>
        <xdr:cNvPr id="12" name="Text Box 4"/>
        <xdr:cNvSpPr txBox="1">
          <a:spLocks noChangeArrowheads="1"/>
        </xdr:cNvSpPr>
      </xdr:nvSpPr>
      <xdr:spPr bwMode="auto">
        <a:xfrm>
          <a:off x="0" y="7648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26</xdr:row>
      <xdr:rowOff>0</xdr:rowOff>
    </xdr:from>
    <xdr:to>
      <xdr:col>0</xdr:col>
      <xdr:colOff>95250</xdr:colOff>
      <xdr:row>28</xdr:row>
      <xdr:rowOff>114300</xdr:rowOff>
    </xdr:to>
    <xdr:sp macro="" textlink="">
      <xdr:nvSpPr>
        <xdr:cNvPr id="13" name="Text Box 6"/>
        <xdr:cNvSpPr txBox="1">
          <a:spLocks noChangeArrowheads="1"/>
        </xdr:cNvSpPr>
      </xdr:nvSpPr>
      <xdr:spPr bwMode="auto">
        <a:xfrm>
          <a:off x="0" y="7648575"/>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4</xdr:col>
      <xdr:colOff>857250</xdr:colOff>
      <xdr:row>19</xdr:row>
      <xdr:rowOff>180975</xdr:rowOff>
    </xdr:from>
    <xdr:to>
      <xdr:col>4</xdr:col>
      <xdr:colOff>942975</xdr:colOff>
      <xdr:row>21</xdr:row>
      <xdr:rowOff>76200</xdr:rowOff>
    </xdr:to>
    <xdr:sp macro="" textlink="">
      <xdr:nvSpPr>
        <xdr:cNvPr id="2" name="Text Box 2"/>
        <xdr:cNvSpPr txBox="1">
          <a:spLocks noChangeArrowheads="1"/>
        </xdr:cNvSpPr>
      </xdr:nvSpPr>
      <xdr:spPr bwMode="auto">
        <a:xfrm>
          <a:off x="7429500" y="44386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30</xdr:row>
      <xdr:rowOff>0</xdr:rowOff>
    </xdr:from>
    <xdr:to>
      <xdr:col>0</xdr:col>
      <xdr:colOff>85725</xdr:colOff>
      <xdr:row>32</xdr:row>
      <xdr:rowOff>38100</xdr:rowOff>
    </xdr:to>
    <xdr:sp macro="" textlink="">
      <xdr:nvSpPr>
        <xdr:cNvPr id="3" name="Text Box 3"/>
        <xdr:cNvSpPr txBox="1">
          <a:spLocks noChangeArrowheads="1"/>
        </xdr:cNvSpPr>
      </xdr:nvSpPr>
      <xdr:spPr bwMode="auto">
        <a:xfrm>
          <a:off x="0" y="661035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30</xdr:row>
      <xdr:rowOff>0</xdr:rowOff>
    </xdr:from>
    <xdr:to>
      <xdr:col>0</xdr:col>
      <xdr:colOff>85725</xdr:colOff>
      <xdr:row>32</xdr:row>
      <xdr:rowOff>38100</xdr:rowOff>
    </xdr:to>
    <xdr:sp macro="" textlink="">
      <xdr:nvSpPr>
        <xdr:cNvPr id="4" name="Text Box 4"/>
        <xdr:cNvSpPr txBox="1">
          <a:spLocks noChangeArrowheads="1"/>
        </xdr:cNvSpPr>
      </xdr:nvSpPr>
      <xdr:spPr bwMode="auto">
        <a:xfrm>
          <a:off x="0" y="661035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30</xdr:row>
      <xdr:rowOff>0</xdr:rowOff>
    </xdr:from>
    <xdr:to>
      <xdr:col>0</xdr:col>
      <xdr:colOff>0</xdr:colOff>
      <xdr:row>30</xdr:row>
      <xdr:rowOff>0</xdr:rowOff>
    </xdr:to>
    <xdr:sp macro="" textlink="">
      <xdr:nvSpPr>
        <xdr:cNvPr id="5" name="AutoShape 5"/>
        <xdr:cNvSpPr>
          <a:spLocks/>
        </xdr:cNvSpPr>
      </xdr:nvSpPr>
      <xdr:spPr bwMode="auto">
        <a:xfrm>
          <a:off x="0" y="661035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0</xdr:col>
      <xdr:colOff>0</xdr:colOff>
      <xdr:row>30</xdr:row>
      <xdr:rowOff>0</xdr:rowOff>
    </xdr:from>
    <xdr:to>
      <xdr:col>0</xdr:col>
      <xdr:colOff>95250</xdr:colOff>
      <xdr:row>32</xdr:row>
      <xdr:rowOff>66675</xdr:rowOff>
    </xdr:to>
    <xdr:sp macro="" textlink="">
      <xdr:nvSpPr>
        <xdr:cNvPr id="6" name="Text Box 6"/>
        <xdr:cNvSpPr txBox="1">
          <a:spLocks noChangeArrowheads="1"/>
        </xdr:cNvSpPr>
      </xdr:nvSpPr>
      <xdr:spPr bwMode="auto">
        <a:xfrm>
          <a:off x="0" y="6610350"/>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857250</xdr:colOff>
      <xdr:row>19</xdr:row>
      <xdr:rowOff>180975</xdr:rowOff>
    </xdr:from>
    <xdr:ext cx="85725" cy="619125"/>
    <xdr:sp macro="" textlink="">
      <xdr:nvSpPr>
        <xdr:cNvPr id="7" name="Text Box 2"/>
        <xdr:cNvSpPr txBox="1">
          <a:spLocks noChangeArrowheads="1"/>
        </xdr:cNvSpPr>
      </xdr:nvSpPr>
      <xdr:spPr bwMode="auto">
        <a:xfrm>
          <a:off x="7429500" y="44386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857250</xdr:colOff>
      <xdr:row>23</xdr:row>
      <xdr:rowOff>0</xdr:rowOff>
    </xdr:from>
    <xdr:to>
      <xdr:col>4</xdr:col>
      <xdr:colOff>942975</xdr:colOff>
      <xdr:row>26</xdr:row>
      <xdr:rowOff>76200</xdr:rowOff>
    </xdr:to>
    <xdr:sp macro="" textlink="">
      <xdr:nvSpPr>
        <xdr:cNvPr id="8" name="Text Box 2"/>
        <xdr:cNvSpPr txBox="1">
          <a:spLocks noChangeArrowheads="1"/>
        </xdr:cNvSpPr>
      </xdr:nvSpPr>
      <xdr:spPr bwMode="auto">
        <a:xfrm>
          <a:off x="7429500" y="53435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857250</xdr:colOff>
      <xdr:row>23</xdr:row>
      <xdr:rowOff>0</xdr:rowOff>
    </xdr:from>
    <xdr:ext cx="85725" cy="619125"/>
    <xdr:sp macro="" textlink="">
      <xdr:nvSpPr>
        <xdr:cNvPr id="9" name="Text Box 2"/>
        <xdr:cNvSpPr txBox="1">
          <a:spLocks noChangeArrowheads="1"/>
        </xdr:cNvSpPr>
      </xdr:nvSpPr>
      <xdr:spPr bwMode="auto">
        <a:xfrm>
          <a:off x="7429500" y="53435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4</xdr:col>
      <xdr:colOff>857250</xdr:colOff>
      <xdr:row>23</xdr:row>
      <xdr:rowOff>0</xdr:rowOff>
    </xdr:from>
    <xdr:to>
      <xdr:col>4</xdr:col>
      <xdr:colOff>942975</xdr:colOff>
      <xdr:row>26</xdr:row>
      <xdr:rowOff>76200</xdr:rowOff>
    </xdr:to>
    <xdr:sp macro="" textlink="">
      <xdr:nvSpPr>
        <xdr:cNvPr id="10" name="Text Box 2"/>
        <xdr:cNvSpPr txBox="1">
          <a:spLocks noChangeArrowheads="1"/>
        </xdr:cNvSpPr>
      </xdr:nvSpPr>
      <xdr:spPr bwMode="auto">
        <a:xfrm>
          <a:off x="7429500" y="53435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857250</xdr:colOff>
      <xdr:row>23</xdr:row>
      <xdr:rowOff>0</xdr:rowOff>
    </xdr:from>
    <xdr:ext cx="85725" cy="619125"/>
    <xdr:sp macro="" textlink="">
      <xdr:nvSpPr>
        <xdr:cNvPr id="11" name="Text Box 2"/>
        <xdr:cNvSpPr txBox="1">
          <a:spLocks noChangeArrowheads="1"/>
        </xdr:cNvSpPr>
      </xdr:nvSpPr>
      <xdr:spPr bwMode="auto">
        <a:xfrm>
          <a:off x="7429500" y="534352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857250</xdr:colOff>
      <xdr:row>16</xdr:row>
      <xdr:rowOff>0</xdr:rowOff>
    </xdr:from>
    <xdr:ext cx="85725" cy="619125"/>
    <xdr:sp macro="" textlink="">
      <xdr:nvSpPr>
        <xdr:cNvPr id="12" name="Text Box 2"/>
        <xdr:cNvSpPr txBox="1">
          <a:spLocks noChangeArrowheads="1"/>
        </xdr:cNvSpPr>
      </xdr:nvSpPr>
      <xdr:spPr bwMode="auto">
        <a:xfrm>
          <a:off x="7429500" y="37147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857250</xdr:colOff>
      <xdr:row>16</xdr:row>
      <xdr:rowOff>0</xdr:rowOff>
    </xdr:from>
    <xdr:ext cx="85725" cy="619125"/>
    <xdr:sp macro="" textlink="">
      <xdr:nvSpPr>
        <xdr:cNvPr id="13" name="Text Box 2"/>
        <xdr:cNvSpPr txBox="1">
          <a:spLocks noChangeArrowheads="1"/>
        </xdr:cNvSpPr>
      </xdr:nvSpPr>
      <xdr:spPr bwMode="auto">
        <a:xfrm>
          <a:off x="7429500" y="37147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857250</xdr:colOff>
      <xdr:row>16</xdr:row>
      <xdr:rowOff>0</xdr:rowOff>
    </xdr:from>
    <xdr:ext cx="85725" cy="619125"/>
    <xdr:sp macro="" textlink="">
      <xdr:nvSpPr>
        <xdr:cNvPr id="14" name="Text Box 2"/>
        <xdr:cNvSpPr txBox="1">
          <a:spLocks noChangeArrowheads="1"/>
        </xdr:cNvSpPr>
      </xdr:nvSpPr>
      <xdr:spPr bwMode="auto">
        <a:xfrm>
          <a:off x="7429500" y="37147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857250</xdr:colOff>
      <xdr:row>16</xdr:row>
      <xdr:rowOff>0</xdr:rowOff>
    </xdr:from>
    <xdr:ext cx="85725" cy="619125"/>
    <xdr:sp macro="" textlink="">
      <xdr:nvSpPr>
        <xdr:cNvPr id="15" name="Text Box 2"/>
        <xdr:cNvSpPr txBox="1">
          <a:spLocks noChangeArrowheads="1"/>
        </xdr:cNvSpPr>
      </xdr:nvSpPr>
      <xdr:spPr bwMode="auto">
        <a:xfrm>
          <a:off x="7429500" y="37147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857250</xdr:colOff>
      <xdr:row>18</xdr:row>
      <xdr:rowOff>180975</xdr:rowOff>
    </xdr:from>
    <xdr:ext cx="85725" cy="619125"/>
    <xdr:sp macro="" textlink="">
      <xdr:nvSpPr>
        <xdr:cNvPr id="16" name="Text Box 2"/>
        <xdr:cNvSpPr txBox="1">
          <a:spLocks noChangeArrowheads="1"/>
        </xdr:cNvSpPr>
      </xdr:nvSpPr>
      <xdr:spPr bwMode="auto">
        <a:xfrm>
          <a:off x="7429500" y="425767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781050</xdr:colOff>
      <xdr:row>20</xdr:row>
      <xdr:rowOff>447675</xdr:rowOff>
    </xdr:from>
    <xdr:ext cx="85725" cy="619125"/>
    <xdr:sp macro="" textlink="">
      <xdr:nvSpPr>
        <xdr:cNvPr id="17" name="Text Box 2"/>
        <xdr:cNvSpPr txBox="1">
          <a:spLocks noChangeArrowheads="1"/>
        </xdr:cNvSpPr>
      </xdr:nvSpPr>
      <xdr:spPr bwMode="auto">
        <a:xfrm>
          <a:off x="7353300" y="480060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0</xdr:colOff>
      <xdr:row>39</xdr:row>
      <xdr:rowOff>0</xdr:rowOff>
    </xdr:from>
    <xdr:to>
      <xdr:col>0</xdr:col>
      <xdr:colOff>85725</xdr:colOff>
      <xdr:row>41</xdr:row>
      <xdr:rowOff>85725</xdr:rowOff>
    </xdr:to>
    <xdr:sp macro="" textlink="">
      <xdr:nvSpPr>
        <xdr:cNvPr id="18" name="Text Box 3"/>
        <xdr:cNvSpPr txBox="1">
          <a:spLocks noChangeArrowheads="1"/>
        </xdr:cNvSpPr>
      </xdr:nvSpPr>
      <xdr:spPr bwMode="auto">
        <a:xfrm>
          <a:off x="0" y="8029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39</xdr:row>
      <xdr:rowOff>0</xdr:rowOff>
    </xdr:from>
    <xdr:to>
      <xdr:col>0</xdr:col>
      <xdr:colOff>85725</xdr:colOff>
      <xdr:row>41</xdr:row>
      <xdr:rowOff>85725</xdr:rowOff>
    </xdr:to>
    <xdr:sp macro="" textlink="">
      <xdr:nvSpPr>
        <xdr:cNvPr id="19" name="Text Box 4"/>
        <xdr:cNvSpPr txBox="1">
          <a:spLocks noChangeArrowheads="1"/>
        </xdr:cNvSpPr>
      </xdr:nvSpPr>
      <xdr:spPr bwMode="auto">
        <a:xfrm>
          <a:off x="0" y="8029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39</xdr:row>
      <xdr:rowOff>0</xdr:rowOff>
    </xdr:from>
    <xdr:to>
      <xdr:col>0</xdr:col>
      <xdr:colOff>95250</xdr:colOff>
      <xdr:row>41</xdr:row>
      <xdr:rowOff>114300</xdr:rowOff>
    </xdr:to>
    <xdr:sp macro="" textlink="">
      <xdr:nvSpPr>
        <xdr:cNvPr id="20" name="Text Box 6"/>
        <xdr:cNvSpPr txBox="1">
          <a:spLocks noChangeArrowheads="1"/>
        </xdr:cNvSpPr>
      </xdr:nvSpPr>
      <xdr:spPr bwMode="auto">
        <a:xfrm>
          <a:off x="0" y="8029575"/>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39</xdr:row>
      <xdr:rowOff>0</xdr:rowOff>
    </xdr:from>
    <xdr:to>
      <xdr:col>0</xdr:col>
      <xdr:colOff>85725</xdr:colOff>
      <xdr:row>41</xdr:row>
      <xdr:rowOff>85725</xdr:rowOff>
    </xdr:to>
    <xdr:sp macro="" textlink="">
      <xdr:nvSpPr>
        <xdr:cNvPr id="21" name="Text Box 3"/>
        <xdr:cNvSpPr txBox="1">
          <a:spLocks noChangeArrowheads="1"/>
        </xdr:cNvSpPr>
      </xdr:nvSpPr>
      <xdr:spPr bwMode="auto">
        <a:xfrm>
          <a:off x="0" y="7648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39</xdr:row>
      <xdr:rowOff>0</xdr:rowOff>
    </xdr:from>
    <xdr:to>
      <xdr:col>0</xdr:col>
      <xdr:colOff>85725</xdr:colOff>
      <xdr:row>41</xdr:row>
      <xdr:rowOff>85725</xdr:rowOff>
    </xdr:to>
    <xdr:sp macro="" textlink="">
      <xdr:nvSpPr>
        <xdr:cNvPr id="22" name="Text Box 4"/>
        <xdr:cNvSpPr txBox="1">
          <a:spLocks noChangeArrowheads="1"/>
        </xdr:cNvSpPr>
      </xdr:nvSpPr>
      <xdr:spPr bwMode="auto">
        <a:xfrm>
          <a:off x="0" y="7648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39</xdr:row>
      <xdr:rowOff>0</xdr:rowOff>
    </xdr:from>
    <xdr:to>
      <xdr:col>0</xdr:col>
      <xdr:colOff>95250</xdr:colOff>
      <xdr:row>41</xdr:row>
      <xdr:rowOff>114300</xdr:rowOff>
    </xdr:to>
    <xdr:sp macro="" textlink="">
      <xdr:nvSpPr>
        <xdr:cNvPr id="23" name="Text Box 6"/>
        <xdr:cNvSpPr txBox="1">
          <a:spLocks noChangeArrowheads="1"/>
        </xdr:cNvSpPr>
      </xdr:nvSpPr>
      <xdr:spPr bwMode="auto">
        <a:xfrm>
          <a:off x="0" y="7648575"/>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4</xdr:col>
      <xdr:colOff>866775</xdr:colOff>
      <xdr:row>18</xdr:row>
      <xdr:rowOff>447675</xdr:rowOff>
    </xdr:from>
    <xdr:to>
      <xdr:col>4</xdr:col>
      <xdr:colOff>952500</xdr:colOff>
      <xdr:row>21</xdr:row>
      <xdr:rowOff>57150</xdr:rowOff>
    </xdr:to>
    <xdr:sp macro="" textlink="">
      <xdr:nvSpPr>
        <xdr:cNvPr id="2" name="Text Box 2"/>
        <xdr:cNvSpPr txBox="1">
          <a:spLocks noChangeArrowheads="1"/>
        </xdr:cNvSpPr>
      </xdr:nvSpPr>
      <xdr:spPr bwMode="auto">
        <a:xfrm>
          <a:off x="7448550" y="84391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23</xdr:row>
      <xdr:rowOff>0</xdr:rowOff>
    </xdr:from>
    <xdr:to>
      <xdr:col>0</xdr:col>
      <xdr:colOff>85725</xdr:colOff>
      <xdr:row>25</xdr:row>
      <xdr:rowOff>76200</xdr:rowOff>
    </xdr:to>
    <xdr:sp macro="" textlink="">
      <xdr:nvSpPr>
        <xdr:cNvPr id="3" name="Text Box 3"/>
        <xdr:cNvSpPr txBox="1">
          <a:spLocks noChangeArrowheads="1"/>
        </xdr:cNvSpPr>
      </xdr:nvSpPr>
      <xdr:spPr bwMode="auto">
        <a:xfrm>
          <a:off x="0" y="56007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23</xdr:row>
      <xdr:rowOff>0</xdr:rowOff>
    </xdr:from>
    <xdr:to>
      <xdr:col>0</xdr:col>
      <xdr:colOff>85725</xdr:colOff>
      <xdr:row>25</xdr:row>
      <xdr:rowOff>76200</xdr:rowOff>
    </xdr:to>
    <xdr:sp macro="" textlink="">
      <xdr:nvSpPr>
        <xdr:cNvPr id="4" name="Text Box 4"/>
        <xdr:cNvSpPr txBox="1">
          <a:spLocks noChangeArrowheads="1"/>
        </xdr:cNvSpPr>
      </xdr:nvSpPr>
      <xdr:spPr bwMode="auto">
        <a:xfrm>
          <a:off x="0" y="56007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23</xdr:row>
      <xdr:rowOff>0</xdr:rowOff>
    </xdr:from>
    <xdr:to>
      <xdr:col>0</xdr:col>
      <xdr:colOff>0</xdr:colOff>
      <xdr:row>23</xdr:row>
      <xdr:rowOff>0</xdr:rowOff>
    </xdr:to>
    <xdr:sp macro="" textlink="">
      <xdr:nvSpPr>
        <xdr:cNvPr id="5" name="AutoShape 5"/>
        <xdr:cNvSpPr>
          <a:spLocks/>
        </xdr:cNvSpPr>
      </xdr:nvSpPr>
      <xdr:spPr bwMode="auto">
        <a:xfrm>
          <a:off x="0" y="5600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0</xdr:col>
      <xdr:colOff>0</xdr:colOff>
      <xdr:row>23</xdr:row>
      <xdr:rowOff>0</xdr:rowOff>
    </xdr:from>
    <xdr:to>
      <xdr:col>0</xdr:col>
      <xdr:colOff>95250</xdr:colOff>
      <xdr:row>25</xdr:row>
      <xdr:rowOff>104775</xdr:rowOff>
    </xdr:to>
    <xdr:sp macro="" textlink="">
      <xdr:nvSpPr>
        <xdr:cNvPr id="6" name="Text Box 6"/>
        <xdr:cNvSpPr txBox="1">
          <a:spLocks noChangeArrowheads="1"/>
        </xdr:cNvSpPr>
      </xdr:nvSpPr>
      <xdr:spPr bwMode="auto">
        <a:xfrm>
          <a:off x="0" y="5600700"/>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857250</xdr:colOff>
      <xdr:row>19</xdr:row>
      <xdr:rowOff>0</xdr:rowOff>
    </xdr:from>
    <xdr:ext cx="85725" cy="619125"/>
    <xdr:sp macro="" textlink="">
      <xdr:nvSpPr>
        <xdr:cNvPr id="7" name="Text Box 2"/>
        <xdr:cNvSpPr txBox="1">
          <a:spLocks noChangeArrowheads="1"/>
        </xdr:cNvSpPr>
      </xdr:nvSpPr>
      <xdr:spPr bwMode="auto">
        <a:xfrm>
          <a:off x="7515225" y="37909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0</xdr:colOff>
      <xdr:row>24</xdr:row>
      <xdr:rowOff>0</xdr:rowOff>
    </xdr:from>
    <xdr:to>
      <xdr:col>0</xdr:col>
      <xdr:colOff>85725</xdr:colOff>
      <xdr:row>26</xdr:row>
      <xdr:rowOff>85725</xdr:rowOff>
    </xdr:to>
    <xdr:sp macro="" textlink="">
      <xdr:nvSpPr>
        <xdr:cNvPr id="8" name="Text Box 3"/>
        <xdr:cNvSpPr txBox="1">
          <a:spLocks noChangeArrowheads="1"/>
        </xdr:cNvSpPr>
      </xdr:nvSpPr>
      <xdr:spPr bwMode="auto">
        <a:xfrm>
          <a:off x="0" y="8029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24</xdr:row>
      <xdr:rowOff>0</xdr:rowOff>
    </xdr:from>
    <xdr:to>
      <xdr:col>0</xdr:col>
      <xdr:colOff>85725</xdr:colOff>
      <xdr:row>26</xdr:row>
      <xdr:rowOff>85725</xdr:rowOff>
    </xdr:to>
    <xdr:sp macro="" textlink="">
      <xdr:nvSpPr>
        <xdr:cNvPr id="9" name="Text Box 4"/>
        <xdr:cNvSpPr txBox="1">
          <a:spLocks noChangeArrowheads="1"/>
        </xdr:cNvSpPr>
      </xdr:nvSpPr>
      <xdr:spPr bwMode="auto">
        <a:xfrm>
          <a:off x="0" y="8029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24</xdr:row>
      <xdr:rowOff>0</xdr:rowOff>
    </xdr:from>
    <xdr:to>
      <xdr:col>0</xdr:col>
      <xdr:colOff>95250</xdr:colOff>
      <xdr:row>26</xdr:row>
      <xdr:rowOff>114300</xdr:rowOff>
    </xdr:to>
    <xdr:sp macro="" textlink="">
      <xdr:nvSpPr>
        <xdr:cNvPr id="10" name="Text Box 6"/>
        <xdr:cNvSpPr txBox="1">
          <a:spLocks noChangeArrowheads="1"/>
        </xdr:cNvSpPr>
      </xdr:nvSpPr>
      <xdr:spPr bwMode="auto">
        <a:xfrm>
          <a:off x="0" y="8029575"/>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24</xdr:row>
      <xdr:rowOff>0</xdr:rowOff>
    </xdr:from>
    <xdr:to>
      <xdr:col>0</xdr:col>
      <xdr:colOff>85725</xdr:colOff>
      <xdr:row>26</xdr:row>
      <xdr:rowOff>85725</xdr:rowOff>
    </xdr:to>
    <xdr:sp macro="" textlink="">
      <xdr:nvSpPr>
        <xdr:cNvPr id="11" name="Text Box 3"/>
        <xdr:cNvSpPr txBox="1">
          <a:spLocks noChangeArrowheads="1"/>
        </xdr:cNvSpPr>
      </xdr:nvSpPr>
      <xdr:spPr bwMode="auto">
        <a:xfrm>
          <a:off x="0" y="7648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24</xdr:row>
      <xdr:rowOff>0</xdr:rowOff>
    </xdr:from>
    <xdr:to>
      <xdr:col>0</xdr:col>
      <xdr:colOff>85725</xdr:colOff>
      <xdr:row>26</xdr:row>
      <xdr:rowOff>85725</xdr:rowOff>
    </xdr:to>
    <xdr:sp macro="" textlink="">
      <xdr:nvSpPr>
        <xdr:cNvPr id="12" name="Text Box 4"/>
        <xdr:cNvSpPr txBox="1">
          <a:spLocks noChangeArrowheads="1"/>
        </xdr:cNvSpPr>
      </xdr:nvSpPr>
      <xdr:spPr bwMode="auto">
        <a:xfrm>
          <a:off x="0" y="7648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24</xdr:row>
      <xdr:rowOff>0</xdr:rowOff>
    </xdr:from>
    <xdr:to>
      <xdr:col>0</xdr:col>
      <xdr:colOff>95250</xdr:colOff>
      <xdr:row>26</xdr:row>
      <xdr:rowOff>114300</xdr:rowOff>
    </xdr:to>
    <xdr:sp macro="" textlink="">
      <xdr:nvSpPr>
        <xdr:cNvPr id="13" name="Text Box 6"/>
        <xdr:cNvSpPr txBox="1">
          <a:spLocks noChangeArrowheads="1"/>
        </xdr:cNvSpPr>
      </xdr:nvSpPr>
      <xdr:spPr bwMode="auto">
        <a:xfrm>
          <a:off x="0" y="7648575"/>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4</xdr:col>
      <xdr:colOff>857250</xdr:colOff>
      <xdr:row>49</xdr:row>
      <xdr:rowOff>0</xdr:rowOff>
    </xdr:from>
    <xdr:to>
      <xdr:col>4</xdr:col>
      <xdr:colOff>942975</xdr:colOff>
      <xdr:row>52</xdr:row>
      <xdr:rowOff>76200</xdr:rowOff>
    </xdr:to>
    <xdr:sp macro="" textlink="">
      <xdr:nvSpPr>
        <xdr:cNvPr id="2" name="Text Box 2"/>
        <xdr:cNvSpPr txBox="1">
          <a:spLocks noChangeArrowheads="1"/>
        </xdr:cNvSpPr>
      </xdr:nvSpPr>
      <xdr:spPr bwMode="auto">
        <a:xfrm>
          <a:off x="7515225" y="37909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53</xdr:row>
      <xdr:rowOff>0</xdr:rowOff>
    </xdr:from>
    <xdr:to>
      <xdr:col>0</xdr:col>
      <xdr:colOff>85725</xdr:colOff>
      <xdr:row>55</xdr:row>
      <xdr:rowOff>76200</xdr:rowOff>
    </xdr:to>
    <xdr:sp macro="" textlink="">
      <xdr:nvSpPr>
        <xdr:cNvPr id="3" name="Text Box 3"/>
        <xdr:cNvSpPr txBox="1">
          <a:spLocks noChangeArrowheads="1"/>
        </xdr:cNvSpPr>
      </xdr:nvSpPr>
      <xdr:spPr bwMode="auto">
        <a:xfrm>
          <a:off x="0" y="56007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53</xdr:row>
      <xdr:rowOff>0</xdr:rowOff>
    </xdr:from>
    <xdr:to>
      <xdr:col>0</xdr:col>
      <xdr:colOff>85725</xdr:colOff>
      <xdr:row>55</xdr:row>
      <xdr:rowOff>76200</xdr:rowOff>
    </xdr:to>
    <xdr:sp macro="" textlink="">
      <xdr:nvSpPr>
        <xdr:cNvPr id="4" name="Text Box 4"/>
        <xdr:cNvSpPr txBox="1">
          <a:spLocks noChangeArrowheads="1"/>
        </xdr:cNvSpPr>
      </xdr:nvSpPr>
      <xdr:spPr bwMode="auto">
        <a:xfrm>
          <a:off x="0" y="56007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53</xdr:row>
      <xdr:rowOff>0</xdr:rowOff>
    </xdr:from>
    <xdr:to>
      <xdr:col>0</xdr:col>
      <xdr:colOff>0</xdr:colOff>
      <xdr:row>53</xdr:row>
      <xdr:rowOff>0</xdr:rowOff>
    </xdr:to>
    <xdr:sp macro="" textlink="">
      <xdr:nvSpPr>
        <xdr:cNvPr id="5" name="AutoShape 5"/>
        <xdr:cNvSpPr>
          <a:spLocks/>
        </xdr:cNvSpPr>
      </xdr:nvSpPr>
      <xdr:spPr bwMode="auto">
        <a:xfrm>
          <a:off x="0" y="5600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0</xdr:col>
      <xdr:colOff>0</xdr:colOff>
      <xdr:row>53</xdr:row>
      <xdr:rowOff>0</xdr:rowOff>
    </xdr:from>
    <xdr:to>
      <xdr:col>0</xdr:col>
      <xdr:colOff>95250</xdr:colOff>
      <xdr:row>55</xdr:row>
      <xdr:rowOff>104775</xdr:rowOff>
    </xdr:to>
    <xdr:sp macro="" textlink="">
      <xdr:nvSpPr>
        <xdr:cNvPr id="6" name="Text Box 6"/>
        <xdr:cNvSpPr txBox="1">
          <a:spLocks noChangeArrowheads="1"/>
        </xdr:cNvSpPr>
      </xdr:nvSpPr>
      <xdr:spPr bwMode="auto">
        <a:xfrm>
          <a:off x="0" y="5600700"/>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4</xdr:col>
      <xdr:colOff>857250</xdr:colOff>
      <xdr:row>49</xdr:row>
      <xdr:rowOff>0</xdr:rowOff>
    </xdr:from>
    <xdr:ext cx="85725" cy="619125"/>
    <xdr:sp macro="" textlink="">
      <xdr:nvSpPr>
        <xdr:cNvPr id="7" name="Text Box 2"/>
        <xdr:cNvSpPr txBox="1">
          <a:spLocks noChangeArrowheads="1"/>
        </xdr:cNvSpPr>
      </xdr:nvSpPr>
      <xdr:spPr bwMode="auto">
        <a:xfrm>
          <a:off x="7515225" y="3790950"/>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0</xdr:colOff>
      <xdr:row>49</xdr:row>
      <xdr:rowOff>0</xdr:rowOff>
    </xdr:from>
    <xdr:to>
      <xdr:col>0</xdr:col>
      <xdr:colOff>76200</xdr:colOff>
      <xdr:row>50</xdr:row>
      <xdr:rowOff>28575</xdr:rowOff>
    </xdr:to>
    <xdr:sp macro="" textlink="">
      <xdr:nvSpPr>
        <xdr:cNvPr id="8" name="Text Box 2"/>
        <xdr:cNvSpPr txBox="1">
          <a:spLocks noChangeArrowheads="1"/>
        </xdr:cNvSpPr>
      </xdr:nvSpPr>
      <xdr:spPr bwMode="auto">
        <a:xfrm>
          <a:off x="695325" y="13687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49</xdr:row>
      <xdr:rowOff>0</xdr:rowOff>
    </xdr:from>
    <xdr:to>
      <xdr:col>0</xdr:col>
      <xdr:colOff>76200</xdr:colOff>
      <xdr:row>50</xdr:row>
      <xdr:rowOff>28575</xdr:rowOff>
    </xdr:to>
    <xdr:sp macro="" textlink="">
      <xdr:nvSpPr>
        <xdr:cNvPr id="9" name="Text Box 3"/>
        <xdr:cNvSpPr txBox="1">
          <a:spLocks noChangeArrowheads="1"/>
        </xdr:cNvSpPr>
      </xdr:nvSpPr>
      <xdr:spPr bwMode="auto">
        <a:xfrm>
          <a:off x="695325" y="13687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49</xdr:row>
      <xdr:rowOff>0</xdr:rowOff>
    </xdr:from>
    <xdr:to>
      <xdr:col>0</xdr:col>
      <xdr:colOff>76200</xdr:colOff>
      <xdr:row>50</xdr:row>
      <xdr:rowOff>28575</xdr:rowOff>
    </xdr:to>
    <xdr:sp macro="" textlink="">
      <xdr:nvSpPr>
        <xdr:cNvPr id="10" name="Text Box 4"/>
        <xdr:cNvSpPr txBox="1">
          <a:spLocks noChangeArrowheads="1"/>
        </xdr:cNvSpPr>
      </xdr:nvSpPr>
      <xdr:spPr bwMode="auto">
        <a:xfrm>
          <a:off x="695325" y="13687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49</xdr:row>
      <xdr:rowOff>0</xdr:rowOff>
    </xdr:from>
    <xdr:to>
      <xdr:col>0</xdr:col>
      <xdr:colOff>76200</xdr:colOff>
      <xdr:row>50</xdr:row>
      <xdr:rowOff>28575</xdr:rowOff>
    </xdr:to>
    <xdr:sp macro="" textlink="">
      <xdr:nvSpPr>
        <xdr:cNvPr id="11" name="Text Box 5"/>
        <xdr:cNvSpPr txBox="1">
          <a:spLocks noChangeArrowheads="1"/>
        </xdr:cNvSpPr>
      </xdr:nvSpPr>
      <xdr:spPr bwMode="auto">
        <a:xfrm>
          <a:off x="695325" y="13687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49</xdr:row>
      <xdr:rowOff>0</xdr:rowOff>
    </xdr:from>
    <xdr:to>
      <xdr:col>0</xdr:col>
      <xdr:colOff>76200</xdr:colOff>
      <xdr:row>50</xdr:row>
      <xdr:rowOff>28575</xdr:rowOff>
    </xdr:to>
    <xdr:sp macro="" textlink="">
      <xdr:nvSpPr>
        <xdr:cNvPr id="12" name="Text Box 7"/>
        <xdr:cNvSpPr txBox="1">
          <a:spLocks noChangeArrowheads="1"/>
        </xdr:cNvSpPr>
      </xdr:nvSpPr>
      <xdr:spPr bwMode="auto">
        <a:xfrm>
          <a:off x="695325" y="13687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49</xdr:row>
      <xdr:rowOff>0</xdr:rowOff>
    </xdr:from>
    <xdr:to>
      <xdr:col>0</xdr:col>
      <xdr:colOff>76200</xdr:colOff>
      <xdr:row>50</xdr:row>
      <xdr:rowOff>28575</xdr:rowOff>
    </xdr:to>
    <xdr:sp macro="" textlink="">
      <xdr:nvSpPr>
        <xdr:cNvPr id="13" name="Text Box 8"/>
        <xdr:cNvSpPr txBox="1">
          <a:spLocks noChangeArrowheads="1"/>
        </xdr:cNvSpPr>
      </xdr:nvSpPr>
      <xdr:spPr bwMode="auto">
        <a:xfrm>
          <a:off x="695325" y="13687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49</xdr:row>
      <xdr:rowOff>0</xdr:rowOff>
    </xdr:from>
    <xdr:to>
      <xdr:col>0</xdr:col>
      <xdr:colOff>76200</xdr:colOff>
      <xdr:row>50</xdr:row>
      <xdr:rowOff>28575</xdr:rowOff>
    </xdr:to>
    <xdr:sp macro="" textlink="">
      <xdr:nvSpPr>
        <xdr:cNvPr id="14" name="Text Box 9"/>
        <xdr:cNvSpPr txBox="1">
          <a:spLocks noChangeArrowheads="1"/>
        </xdr:cNvSpPr>
      </xdr:nvSpPr>
      <xdr:spPr bwMode="auto">
        <a:xfrm>
          <a:off x="695325" y="13687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49</xdr:row>
      <xdr:rowOff>0</xdr:rowOff>
    </xdr:from>
    <xdr:to>
      <xdr:col>0</xdr:col>
      <xdr:colOff>76200</xdr:colOff>
      <xdr:row>50</xdr:row>
      <xdr:rowOff>28575</xdr:rowOff>
    </xdr:to>
    <xdr:sp macro="" textlink="">
      <xdr:nvSpPr>
        <xdr:cNvPr id="15" name="Text Box 10"/>
        <xdr:cNvSpPr txBox="1">
          <a:spLocks noChangeArrowheads="1"/>
        </xdr:cNvSpPr>
      </xdr:nvSpPr>
      <xdr:spPr bwMode="auto">
        <a:xfrm>
          <a:off x="695325" y="13687425"/>
          <a:ext cx="76200" cy="2095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54</xdr:row>
      <xdr:rowOff>0</xdr:rowOff>
    </xdr:from>
    <xdr:to>
      <xdr:col>0</xdr:col>
      <xdr:colOff>85725</xdr:colOff>
      <xdr:row>56</xdr:row>
      <xdr:rowOff>85725</xdr:rowOff>
    </xdr:to>
    <xdr:sp macro="" textlink="">
      <xdr:nvSpPr>
        <xdr:cNvPr id="16" name="Text Box 3"/>
        <xdr:cNvSpPr txBox="1">
          <a:spLocks noChangeArrowheads="1"/>
        </xdr:cNvSpPr>
      </xdr:nvSpPr>
      <xdr:spPr bwMode="auto">
        <a:xfrm>
          <a:off x="0" y="8029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54</xdr:row>
      <xdr:rowOff>0</xdr:rowOff>
    </xdr:from>
    <xdr:to>
      <xdr:col>0</xdr:col>
      <xdr:colOff>85725</xdr:colOff>
      <xdr:row>56</xdr:row>
      <xdr:rowOff>85725</xdr:rowOff>
    </xdr:to>
    <xdr:sp macro="" textlink="">
      <xdr:nvSpPr>
        <xdr:cNvPr id="17" name="Text Box 4"/>
        <xdr:cNvSpPr txBox="1">
          <a:spLocks noChangeArrowheads="1"/>
        </xdr:cNvSpPr>
      </xdr:nvSpPr>
      <xdr:spPr bwMode="auto">
        <a:xfrm>
          <a:off x="0" y="8029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56</xdr:row>
      <xdr:rowOff>114300</xdr:rowOff>
    </xdr:to>
    <xdr:sp macro="" textlink="">
      <xdr:nvSpPr>
        <xdr:cNvPr id="18" name="Text Box 6"/>
        <xdr:cNvSpPr txBox="1">
          <a:spLocks noChangeArrowheads="1"/>
        </xdr:cNvSpPr>
      </xdr:nvSpPr>
      <xdr:spPr bwMode="auto">
        <a:xfrm>
          <a:off x="0" y="8029575"/>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54</xdr:row>
      <xdr:rowOff>0</xdr:rowOff>
    </xdr:from>
    <xdr:to>
      <xdr:col>0</xdr:col>
      <xdr:colOff>85725</xdr:colOff>
      <xdr:row>56</xdr:row>
      <xdr:rowOff>85725</xdr:rowOff>
    </xdr:to>
    <xdr:sp macro="" textlink="">
      <xdr:nvSpPr>
        <xdr:cNvPr id="19" name="Text Box 3"/>
        <xdr:cNvSpPr txBox="1">
          <a:spLocks noChangeArrowheads="1"/>
        </xdr:cNvSpPr>
      </xdr:nvSpPr>
      <xdr:spPr bwMode="auto">
        <a:xfrm>
          <a:off x="0" y="7648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54</xdr:row>
      <xdr:rowOff>0</xdr:rowOff>
    </xdr:from>
    <xdr:to>
      <xdr:col>0</xdr:col>
      <xdr:colOff>85725</xdr:colOff>
      <xdr:row>56</xdr:row>
      <xdr:rowOff>85725</xdr:rowOff>
    </xdr:to>
    <xdr:sp macro="" textlink="">
      <xdr:nvSpPr>
        <xdr:cNvPr id="20" name="Text Box 4"/>
        <xdr:cNvSpPr txBox="1">
          <a:spLocks noChangeArrowheads="1"/>
        </xdr:cNvSpPr>
      </xdr:nvSpPr>
      <xdr:spPr bwMode="auto">
        <a:xfrm>
          <a:off x="0" y="7648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54</xdr:row>
      <xdr:rowOff>0</xdr:rowOff>
    </xdr:from>
    <xdr:to>
      <xdr:col>0</xdr:col>
      <xdr:colOff>95250</xdr:colOff>
      <xdr:row>56</xdr:row>
      <xdr:rowOff>114300</xdr:rowOff>
    </xdr:to>
    <xdr:sp macro="" textlink="">
      <xdr:nvSpPr>
        <xdr:cNvPr id="21" name="Text Box 6"/>
        <xdr:cNvSpPr txBox="1">
          <a:spLocks noChangeArrowheads="1"/>
        </xdr:cNvSpPr>
      </xdr:nvSpPr>
      <xdr:spPr bwMode="auto">
        <a:xfrm>
          <a:off x="0" y="7648575"/>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3</xdr:col>
      <xdr:colOff>857250</xdr:colOff>
      <xdr:row>31</xdr:row>
      <xdr:rowOff>0</xdr:rowOff>
    </xdr:from>
    <xdr:to>
      <xdr:col>3</xdr:col>
      <xdr:colOff>942975</xdr:colOff>
      <xdr:row>34</xdr:row>
      <xdr:rowOff>76200</xdr:rowOff>
    </xdr:to>
    <xdr:sp macro="" textlink="">
      <xdr:nvSpPr>
        <xdr:cNvPr id="2" name="Text Box 2"/>
        <xdr:cNvSpPr txBox="1">
          <a:spLocks noChangeArrowheads="1"/>
        </xdr:cNvSpPr>
      </xdr:nvSpPr>
      <xdr:spPr bwMode="auto">
        <a:xfrm>
          <a:off x="7467600" y="772477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34</xdr:row>
      <xdr:rowOff>0</xdr:rowOff>
    </xdr:from>
    <xdr:to>
      <xdr:col>0</xdr:col>
      <xdr:colOff>85725</xdr:colOff>
      <xdr:row>36</xdr:row>
      <xdr:rowOff>76200</xdr:rowOff>
    </xdr:to>
    <xdr:sp macro="" textlink="">
      <xdr:nvSpPr>
        <xdr:cNvPr id="3" name="Text Box 3"/>
        <xdr:cNvSpPr txBox="1">
          <a:spLocks noChangeArrowheads="1"/>
        </xdr:cNvSpPr>
      </xdr:nvSpPr>
      <xdr:spPr bwMode="auto">
        <a:xfrm>
          <a:off x="0" y="82677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34</xdr:row>
      <xdr:rowOff>0</xdr:rowOff>
    </xdr:from>
    <xdr:to>
      <xdr:col>0</xdr:col>
      <xdr:colOff>85725</xdr:colOff>
      <xdr:row>36</xdr:row>
      <xdr:rowOff>76200</xdr:rowOff>
    </xdr:to>
    <xdr:sp macro="" textlink="">
      <xdr:nvSpPr>
        <xdr:cNvPr id="4" name="Text Box 4"/>
        <xdr:cNvSpPr txBox="1">
          <a:spLocks noChangeArrowheads="1"/>
        </xdr:cNvSpPr>
      </xdr:nvSpPr>
      <xdr:spPr bwMode="auto">
        <a:xfrm>
          <a:off x="0" y="8267700"/>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xdr:from>
      <xdr:col>0</xdr:col>
      <xdr:colOff>0</xdr:colOff>
      <xdr:row>34</xdr:row>
      <xdr:rowOff>0</xdr:rowOff>
    </xdr:from>
    <xdr:to>
      <xdr:col>0</xdr:col>
      <xdr:colOff>0</xdr:colOff>
      <xdr:row>34</xdr:row>
      <xdr:rowOff>0</xdr:rowOff>
    </xdr:to>
    <xdr:sp macro="" textlink="">
      <xdr:nvSpPr>
        <xdr:cNvPr id="5" name="AutoShape 5"/>
        <xdr:cNvSpPr>
          <a:spLocks/>
        </xdr:cNvSpPr>
      </xdr:nvSpPr>
      <xdr:spPr bwMode="auto">
        <a:xfrm>
          <a:off x="0" y="8267700"/>
          <a:ext cx="0" cy="0"/>
        </a:xfrm>
        <a:prstGeom prst="rightBrace">
          <a:avLst>
            <a:gd name="adj1" fmla="val -2147483648"/>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editAs="oneCell">
    <xdr:from>
      <xdr:col>0</xdr:col>
      <xdr:colOff>0</xdr:colOff>
      <xdr:row>34</xdr:row>
      <xdr:rowOff>0</xdr:rowOff>
    </xdr:from>
    <xdr:to>
      <xdr:col>0</xdr:col>
      <xdr:colOff>95250</xdr:colOff>
      <xdr:row>36</xdr:row>
      <xdr:rowOff>104775</xdr:rowOff>
    </xdr:to>
    <xdr:sp macro="" textlink="">
      <xdr:nvSpPr>
        <xdr:cNvPr id="6" name="Text Box 6"/>
        <xdr:cNvSpPr txBox="1">
          <a:spLocks noChangeArrowheads="1"/>
        </xdr:cNvSpPr>
      </xdr:nvSpPr>
      <xdr:spPr bwMode="auto">
        <a:xfrm>
          <a:off x="0" y="8267700"/>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3</xdr:col>
      <xdr:colOff>857250</xdr:colOff>
      <xdr:row>31</xdr:row>
      <xdr:rowOff>0</xdr:rowOff>
    </xdr:from>
    <xdr:ext cx="85725" cy="619125"/>
    <xdr:sp macro="" textlink="">
      <xdr:nvSpPr>
        <xdr:cNvPr id="7" name="Text Box 2"/>
        <xdr:cNvSpPr txBox="1">
          <a:spLocks noChangeArrowheads="1"/>
        </xdr:cNvSpPr>
      </xdr:nvSpPr>
      <xdr:spPr bwMode="auto">
        <a:xfrm>
          <a:off x="7467600" y="772477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xdr:row>
      <xdr:rowOff>0</xdr:rowOff>
    </xdr:from>
    <xdr:ext cx="85725" cy="619125"/>
    <xdr:sp macro="" textlink="">
      <xdr:nvSpPr>
        <xdr:cNvPr id="8" name="Text Box 2"/>
        <xdr:cNvSpPr txBox="1">
          <a:spLocks noChangeArrowheads="1"/>
        </xdr:cNvSpPr>
      </xdr:nvSpPr>
      <xdr:spPr bwMode="auto">
        <a:xfrm>
          <a:off x="8677275" y="772477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4</xdr:col>
      <xdr:colOff>0</xdr:colOff>
      <xdr:row>31</xdr:row>
      <xdr:rowOff>0</xdr:rowOff>
    </xdr:from>
    <xdr:ext cx="85725" cy="619125"/>
    <xdr:sp macro="" textlink="">
      <xdr:nvSpPr>
        <xdr:cNvPr id="9" name="Text Box 2"/>
        <xdr:cNvSpPr txBox="1">
          <a:spLocks noChangeArrowheads="1"/>
        </xdr:cNvSpPr>
      </xdr:nvSpPr>
      <xdr:spPr bwMode="auto">
        <a:xfrm>
          <a:off x="8677275" y="7724775"/>
          <a:ext cx="85725" cy="6191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twoCellAnchor editAs="oneCell">
    <xdr:from>
      <xdr:col>0</xdr:col>
      <xdr:colOff>0</xdr:colOff>
      <xdr:row>35</xdr:row>
      <xdr:rowOff>0</xdr:rowOff>
    </xdr:from>
    <xdr:to>
      <xdr:col>0</xdr:col>
      <xdr:colOff>85725</xdr:colOff>
      <xdr:row>37</xdr:row>
      <xdr:rowOff>85725</xdr:rowOff>
    </xdr:to>
    <xdr:sp macro="" textlink="">
      <xdr:nvSpPr>
        <xdr:cNvPr id="10" name="Text Box 3"/>
        <xdr:cNvSpPr txBox="1">
          <a:spLocks noChangeArrowheads="1"/>
        </xdr:cNvSpPr>
      </xdr:nvSpPr>
      <xdr:spPr bwMode="auto">
        <a:xfrm>
          <a:off x="0" y="8029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35</xdr:row>
      <xdr:rowOff>0</xdr:rowOff>
    </xdr:from>
    <xdr:to>
      <xdr:col>0</xdr:col>
      <xdr:colOff>85725</xdr:colOff>
      <xdr:row>37</xdr:row>
      <xdr:rowOff>85725</xdr:rowOff>
    </xdr:to>
    <xdr:sp macro="" textlink="">
      <xdr:nvSpPr>
        <xdr:cNvPr id="11" name="Text Box 4"/>
        <xdr:cNvSpPr txBox="1">
          <a:spLocks noChangeArrowheads="1"/>
        </xdr:cNvSpPr>
      </xdr:nvSpPr>
      <xdr:spPr bwMode="auto">
        <a:xfrm>
          <a:off x="0" y="8029575"/>
          <a:ext cx="85725" cy="409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0</xdr:col>
      <xdr:colOff>0</xdr:colOff>
      <xdr:row>35</xdr:row>
      <xdr:rowOff>0</xdr:rowOff>
    </xdr:from>
    <xdr:to>
      <xdr:col>0</xdr:col>
      <xdr:colOff>95250</xdr:colOff>
      <xdr:row>37</xdr:row>
      <xdr:rowOff>114300</xdr:rowOff>
    </xdr:to>
    <xdr:sp macro="" textlink="">
      <xdr:nvSpPr>
        <xdr:cNvPr id="12" name="Text Box 6"/>
        <xdr:cNvSpPr txBox="1">
          <a:spLocks noChangeArrowheads="1"/>
        </xdr:cNvSpPr>
      </xdr:nvSpPr>
      <xdr:spPr bwMode="auto">
        <a:xfrm>
          <a:off x="0" y="8029575"/>
          <a:ext cx="95250" cy="4381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inus/Desktop/Fie%20-%20budgetopf&#248;lgn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skladde"/>
      <sheetName val="Hent Data"/>
      <sheetName val="Vejledning"/>
      <sheetName val="Rapport"/>
    </sheetNames>
    <sheetDataSet>
      <sheetData sheetId="0"/>
      <sheetData sheetId="1"/>
      <sheetData sheetId="2"/>
      <sheetData sheetId="3"/>
    </sheetDataSet>
  </externalBook>
</externalLink>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externalLinkPath" Target="/Users/lani/AppData/Local/Temp/TRI12344/Sagsnr18-3976_Doknr57776-18_v1_Budgetopf&#248;lgning%2031.%20marts%202018(1).XLSX"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externalLinkPath" Target="/Users/lani/AppData/Local/Temp/TRI12344/Sagsnr18-3976_Doknr57776-18_v1_Budgetopf&#248;lgning%2031.%20marts%202018(1).XLSX" TargetMode="Externa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externalLinkPath" Target="/Users/lani/AppData/Local/Temp/TRI12344/Sagsnr18-3976_Doknr57776-18_v1_Budgetopf&#248;lgning%2031.%20marts%202018(1).XLSX" TargetMode="Externa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externalLinkPath" Target="/Users/lani/AppData/Local/Temp/TRI85396/Sagsnr18-3976_Doknr57776-18_v1_Budgetopf&#248;lgning%2031.%20marts%202018(1).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J33"/>
  <sheetViews>
    <sheetView zoomScaleNormal="100" workbookViewId="0">
      <selection activeCell="F19" sqref="A2:F19"/>
    </sheetView>
  </sheetViews>
  <sheetFormatPr defaultRowHeight="12.75" x14ac:dyDescent="0.2"/>
  <cols>
    <col min="1" max="1" width="32.28515625" style="1" customWidth="1"/>
    <col min="2" max="2" width="15.28515625" style="3" customWidth="1"/>
    <col min="3" max="4" width="12.42578125" customWidth="1"/>
    <col min="5" max="5" width="15.140625" customWidth="1"/>
    <col min="6" max="6" width="14" customWidth="1"/>
  </cols>
  <sheetData>
    <row r="1" spans="1:10" s="33" customFormat="1" ht="14.25" thickTop="1" thickBot="1" x14ac:dyDescent="0.25">
      <c r="A1" s="341" t="s">
        <v>15</v>
      </c>
      <c r="B1" s="342"/>
      <c r="C1" s="342"/>
      <c r="D1" s="342"/>
      <c r="E1" s="342"/>
      <c r="F1" s="343"/>
    </row>
    <row r="2" spans="1:10" s="33" customFormat="1" ht="27" customHeight="1" thickTop="1" thickBot="1" x14ac:dyDescent="0.25">
      <c r="A2" s="344" t="s">
        <v>185</v>
      </c>
      <c r="B2" s="346" t="s">
        <v>111</v>
      </c>
      <c r="C2" s="348" t="s">
        <v>112</v>
      </c>
      <c r="D2" s="350" t="s">
        <v>11</v>
      </c>
      <c r="E2" s="350" t="s">
        <v>137</v>
      </c>
      <c r="F2" s="352"/>
    </row>
    <row r="3" spans="1:10" s="33" customFormat="1" ht="27.75" customHeight="1" thickTop="1" x14ac:dyDescent="0.2">
      <c r="A3" s="345"/>
      <c r="B3" s="347"/>
      <c r="C3" s="349"/>
      <c r="D3" s="351"/>
      <c r="E3" s="302" t="s">
        <v>127</v>
      </c>
      <c r="F3" s="303" t="s">
        <v>114</v>
      </c>
    </row>
    <row r="4" spans="1:10" x14ac:dyDescent="0.2">
      <c r="A4" s="304" t="s">
        <v>168</v>
      </c>
      <c r="B4" s="305">
        <v>2123.0499</v>
      </c>
      <c r="C4" s="305">
        <f>Samlet!C10</f>
        <v>68.164937999999992</v>
      </c>
      <c r="D4" s="306">
        <f>B4+E4</f>
        <v>2132.5454169999998</v>
      </c>
      <c r="E4" s="307">
        <f>Samlet!E10-SUM('Fordelt på udgifter - Tabel'!E5:E8)</f>
        <v>9.4955169999999924</v>
      </c>
      <c r="F4" s="307">
        <f>D4-(B4+C4)</f>
        <v>-58.669421000000057</v>
      </c>
    </row>
    <row r="5" spans="1:10" ht="27" customHeight="1" x14ac:dyDescent="0.2">
      <c r="A5" s="304" t="s">
        <v>169</v>
      </c>
      <c r="B5" s="305">
        <f>589.2+65.3</f>
        <v>654.5</v>
      </c>
      <c r="C5" s="305"/>
      <c r="D5" s="306">
        <f>B5+E5</f>
        <v>649.70000000000005</v>
      </c>
      <c r="E5" s="307">
        <f>'A &amp; I'!D34</f>
        <v>-4.8</v>
      </c>
      <c r="F5" s="307">
        <f>D5-(B5+C5)</f>
        <v>-4.7999999999999545</v>
      </c>
    </row>
    <row r="6" spans="1:10" s="4" customFormat="1" x14ac:dyDescent="0.2">
      <c r="A6" s="304" t="s">
        <v>170</v>
      </c>
      <c r="B6" s="305">
        <f>'S &amp; S'!B8</f>
        <v>200</v>
      </c>
      <c r="C6" s="305"/>
      <c r="D6" s="306">
        <f>B6+E6</f>
        <v>200</v>
      </c>
      <c r="E6" s="307">
        <f>'S &amp; S'!E8</f>
        <v>0</v>
      </c>
      <c r="F6" s="307">
        <f t="shared" ref="F6:F8" si="0">D6-(B6+C6)</f>
        <v>0</v>
      </c>
    </row>
    <row r="7" spans="1:10" s="4" customFormat="1" x14ac:dyDescent="0.2">
      <c r="A7" s="304" t="s">
        <v>171</v>
      </c>
      <c r="B7" s="305">
        <v>-7.9</v>
      </c>
      <c r="C7" s="305"/>
      <c r="D7" s="306">
        <f>B7+'B &amp; L'!E31</f>
        <v>-7.9</v>
      </c>
      <c r="E7" s="307">
        <f>D7-B7</f>
        <v>0</v>
      </c>
      <c r="F7" s="307">
        <f t="shared" si="0"/>
        <v>0</v>
      </c>
    </row>
    <row r="8" spans="1:10" s="4" customFormat="1" ht="13.5" thickBot="1" x14ac:dyDescent="0.25">
      <c r="A8" s="327" t="s">
        <v>79</v>
      </c>
      <c r="B8" s="329">
        <f>'S &amp; S'!B5</f>
        <v>-14.8</v>
      </c>
      <c r="C8" s="329"/>
      <c r="D8" s="328">
        <f>B8+E8</f>
        <v>-14.8</v>
      </c>
      <c r="E8" s="330">
        <f>'S &amp; S'!E5</f>
        <v>0</v>
      </c>
      <c r="F8" s="330">
        <f t="shared" si="0"/>
        <v>0</v>
      </c>
    </row>
    <row r="9" spans="1:10" s="4" customFormat="1" ht="14.25" thickTop="1" thickBot="1" x14ac:dyDescent="0.25">
      <c r="A9" s="312" t="s">
        <v>14</v>
      </c>
      <c r="B9" s="313">
        <f>SUM(B4:B8)</f>
        <v>2954.8498999999997</v>
      </c>
      <c r="C9" s="313">
        <f>SUM(C4:C8)</f>
        <v>68.164937999999992</v>
      </c>
      <c r="D9" s="314">
        <f>SUM(D4:D8)-0.1</f>
        <v>2959.4454169999999</v>
      </c>
      <c r="E9" s="315">
        <f>SUM(E4:E8)</f>
        <v>4.6955169999999926</v>
      </c>
      <c r="F9" s="315">
        <f>SUM(F4:F8)</f>
        <v>-63.469421000000011</v>
      </c>
      <c r="I9" s="252"/>
      <c r="J9" s="252"/>
    </row>
    <row r="10" spans="1:10" s="4" customFormat="1" ht="14.25" customHeight="1" thickTop="1" x14ac:dyDescent="0.2">
      <c r="A10" s="316"/>
      <c r="B10" s="317"/>
      <c r="C10" s="317"/>
      <c r="D10" s="318"/>
      <c r="E10" s="319"/>
      <c r="F10" s="320"/>
    </row>
    <row r="11" spans="1:10" s="4" customFormat="1" ht="14.25" hidden="1" customHeight="1" x14ac:dyDescent="0.2">
      <c r="A11" s="321" t="s">
        <v>6</v>
      </c>
      <c r="B11" s="322"/>
      <c r="C11" s="323"/>
      <c r="D11" s="322"/>
      <c r="E11" s="324"/>
      <c r="F11" s="325"/>
    </row>
    <row r="12" spans="1:10" ht="63.75" x14ac:dyDescent="0.2">
      <c r="A12" s="304" t="s">
        <v>184</v>
      </c>
      <c r="B12" s="306"/>
      <c r="C12" s="305"/>
      <c r="D12" s="306"/>
      <c r="E12" s="307">
        <f>82*0.0088</f>
        <v>0.72160000000000002</v>
      </c>
      <c r="F12" s="326">
        <f>E12</f>
        <v>0.72160000000000002</v>
      </c>
    </row>
    <row r="13" spans="1:10" ht="40.5" customHeight="1" thickBot="1" x14ac:dyDescent="0.25">
      <c r="A13" s="304" t="s">
        <v>139</v>
      </c>
      <c r="B13" s="306"/>
      <c r="C13" s="305"/>
      <c r="D13" s="306"/>
      <c r="E13" s="307">
        <f>3.4+1</f>
        <v>4.4000000000000004</v>
      </c>
      <c r="F13" s="326">
        <f>E13</f>
        <v>4.4000000000000004</v>
      </c>
    </row>
    <row r="14" spans="1:10" ht="14.25" hidden="1" customHeight="1" x14ac:dyDescent="0.2">
      <c r="A14" s="304" t="s">
        <v>7</v>
      </c>
      <c r="B14" s="306"/>
      <c r="C14" s="305"/>
      <c r="D14" s="306"/>
      <c r="E14" s="307"/>
      <c r="F14" s="326"/>
    </row>
    <row r="15" spans="1:10" ht="14.25" hidden="1" customHeight="1" x14ac:dyDescent="0.2">
      <c r="A15" s="304" t="s">
        <v>8</v>
      </c>
      <c r="B15" s="306"/>
      <c r="C15" s="305"/>
      <c r="D15" s="306"/>
      <c r="E15" s="307"/>
      <c r="F15" s="326"/>
    </row>
    <row r="16" spans="1:10" ht="14.25" hidden="1" customHeight="1" x14ac:dyDescent="0.2">
      <c r="A16" s="304" t="s">
        <v>9</v>
      </c>
      <c r="B16" s="306"/>
      <c r="C16" s="305"/>
      <c r="D16" s="306"/>
      <c r="E16" s="307"/>
      <c r="F16" s="326"/>
    </row>
    <row r="17" spans="1:6" ht="14.25" hidden="1" customHeight="1" x14ac:dyDescent="0.2">
      <c r="A17" s="327" t="s">
        <v>10</v>
      </c>
      <c r="B17" s="328"/>
      <c r="C17" s="329"/>
      <c r="D17" s="328"/>
      <c r="E17" s="330"/>
      <c r="F17" s="331"/>
    </row>
    <row r="18" spans="1:6" s="5" customFormat="1" ht="14.25" hidden="1" customHeight="1" thickBot="1" x14ac:dyDescent="0.25">
      <c r="A18" s="316"/>
      <c r="B18" s="317"/>
      <c r="C18" s="317"/>
      <c r="D18" s="318"/>
      <c r="E18" s="319"/>
      <c r="F18" s="320"/>
    </row>
    <row r="19" spans="1:6" s="5" customFormat="1" ht="14.25" customHeight="1" thickTop="1" thickBot="1" x14ac:dyDescent="0.25">
      <c r="A19" s="332" t="s">
        <v>0</v>
      </c>
      <c r="B19" s="333"/>
      <c r="C19" s="333"/>
      <c r="D19" s="334"/>
      <c r="E19" s="335">
        <f>SUM(E9:E18)</f>
        <v>9.8171169999999925</v>
      </c>
      <c r="F19" s="335">
        <f>SUM(F9:F18)</f>
        <v>-58.34782100000001</v>
      </c>
    </row>
    <row r="20" spans="1:6" ht="13.5" thickTop="1" x14ac:dyDescent="0.2">
      <c r="A20" s="299" t="s">
        <v>175</v>
      </c>
      <c r="B20" s="300"/>
      <c r="C20" s="301"/>
      <c r="D20" s="301"/>
      <c r="E20" s="301"/>
      <c r="F20" s="301"/>
    </row>
    <row r="33" spans="1:6" s="2" customFormat="1" x14ac:dyDescent="0.2">
      <c r="A33" s="1"/>
      <c r="B33" s="3"/>
      <c r="C33"/>
      <c r="D33"/>
      <c r="E33" s="8"/>
      <c r="F33" s="8"/>
    </row>
  </sheetData>
  <dataConsolidate>
    <dataRefs count="1">
      <dataRef ref="H5:H6" sheet="S &amp; S (3)"/>
    </dataRefs>
  </dataConsolidate>
  <mergeCells count="6">
    <mergeCell ref="A1:F1"/>
    <mergeCell ref="A2:A3"/>
    <mergeCell ref="B2:B3"/>
    <mergeCell ref="C2:C3"/>
    <mergeCell ref="D2:D3"/>
    <mergeCell ref="E2:F2"/>
  </mergeCells>
  <pageMargins left="0.7" right="0.7" top="0.75" bottom="0.75" header="0.3" footer="0.3"/>
  <pageSetup paperSize="9" orientation="landscape" horizontalDpi="300" verticalDpi="300" r:id="rId1"/>
  <drawing r:id="rId2"/>
  <extLst>
    <ext xmlns:x14="http://schemas.microsoft.com/office/spreadsheetml/2009/9/main" uri="{78C0D931-6437-407d-A8EE-F0AAD7539E65}">
      <x14:conditionalFormattings>
        <x14:conditionalFormatting xmlns:xm="http://schemas.microsoft.com/office/excel/2006/main">
          <x14:cfRule type="iconSet" priority="8" id="{47BF2CE8-31A7-41E1-999F-1E021E9823B5}">
            <x14:iconSet custom="1">
              <x14:cfvo type="percent">
                <xm:f>0</xm:f>
              </x14:cfvo>
              <x14:cfvo type="num">
                <xm:f>0</xm:f>
              </x14:cfvo>
              <x14:cfvo type="num" gte="0">
                <xm:f>0</xm:f>
              </x14:cfvo>
              <x14:cfIcon iconSet="3TrafficLights1" iconId="2"/>
              <x14:cfIcon iconSet="3TrafficLights1" iconId="2"/>
              <x14:cfIcon iconSet="3TrafficLights1" iconId="0"/>
            </x14:iconSet>
          </x14:cfRule>
          <xm:sqref>E4:F19</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F34"/>
  <sheetViews>
    <sheetView workbookViewId="0">
      <selection activeCell="A2" sqref="A2:F10"/>
    </sheetView>
  </sheetViews>
  <sheetFormatPr defaultRowHeight="12.75" x14ac:dyDescent="0.2"/>
  <cols>
    <col min="1" max="1" width="21" style="1" customWidth="1"/>
    <col min="2" max="2" width="16.7109375" style="3" customWidth="1"/>
    <col min="3" max="3" width="15.7109375" customWidth="1"/>
    <col min="4" max="4" width="15" customWidth="1"/>
    <col min="5" max="5" width="13.85546875" customWidth="1"/>
    <col min="6" max="6" width="14.140625" customWidth="1"/>
  </cols>
  <sheetData>
    <row r="1" spans="1:6" s="33" customFormat="1" ht="15.75" thickTop="1" thickBot="1" x14ac:dyDescent="0.25">
      <c r="A1" s="353" t="s">
        <v>15</v>
      </c>
      <c r="B1" s="354"/>
      <c r="C1" s="354"/>
      <c r="D1" s="354"/>
      <c r="E1" s="354"/>
      <c r="F1" s="355"/>
    </row>
    <row r="2" spans="1:6" s="33" customFormat="1" ht="27" customHeight="1" thickTop="1" thickBot="1" x14ac:dyDescent="0.25">
      <c r="A2" s="344" t="s">
        <v>177</v>
      </c>
      <c r="B2" s="346" t="s">
        <v>111</v>
      </c>
      <c r="C2" s="348" t="s">
        <v>112</v>
      </c>
      <c r="D2" s="350" t="s">
        <v>11</v>
      </c>
      <c r="E2" s="350" t="s">
        <v>137</v>
      </c>
      <c r="F2" s="352"/>
    </row>
    <row r="3" spans="1:6" s="33" customFormat="1" ht="28.5" customHeight="1" thickTop="1" x14ac:dyDescent="0.2">
      <c r="A3" s="345"/>
      <c r="B3" s="347"/>
      <c r="C3" s="349"/>
      <c r="D3" s="351"/>
      <c r="E3" s="302" t="s">
        <v>127</v>
      </c>
      <c r="F3" s="303" t="s">
        <v>114</v>
      </c>
    </row>
    <row r="4" spans="1:6" ht="16.5" customHeight="1" x14ac:dyDescent="0.2">
      <c r="A4" s="304" t="s">
        <v>178</v>
      </c>
      <c r="B4" s="305">
        <f>Samlet!B4</f>
        <v>376.36200000000002</v>
      </c>
      <c r="C4" s="305">
        <f>Samlet!C4</f>
        <v>18</v>
      </c>
      <c r="D4" s="306">
        <f>Samlet!D4</f>
        <v>375.86199999999997</v>
      </c>
      <c r="E4" s="307">
        <f>Samlet!E4</f>
        <v>-0.49999999999998512</v>
      </c>
      <c r="F4" s="307">
        <f>Samlet!F4</f>
        <v>-18.500000000000021</v>
      </c>
    </row>
    <row r="5" spans="1:6" x14ac:dyDescent="0.2">
      <c r="A5" s="304" t="s">
        <v>179</v>
      </c>
      <c r="B5" s="305">
        <f>Samlet!B5</f>
        <v>119.7</v>
      </c>
      <c r="C5" s="305">
        <f>Samlet!C5</f>
        <v>3.094938</v>
      </c>
      <c r="D5" s="306">
        <f>Samlet!D5</f>
        <v>123.371579</v>
      </c>
      <c r="E5" s="307">
        <f>Samlet!E5</f>
        <v>3.6955169999999997</v>
      </c>
      <c r="F5" s="307">
        <f>Samlet!F5</f>
        <v>0.57664099999999507</v>
      </c>
    </row>
    <row r="6" spans="1:6" s="4" customFormat="1" x14ac:dyDescent="0.2">
      <c r="A6" s="304" t="s">
        <v>180</v>
      </c>
      <c r="B6" s="305">
        <f>Samlet!B6</f>
        <v>879.90000000000009</v>
      </c>
      <c r="C6" s="305">
        <f>Samlet!C6</f>
        <v>29.569999999999997</v>
      </c>
      <c r="D6" s="306">
        <f>Samlet!D6</f>
        <v>886.1</v>
      </c>
      <c r="E6" s="307">
        <f>Samlet!E6</f>
        <v>6.1999999999999886</v>
      </c>
      <c r="F6" s="307">
        <f>Samlet!F6</f>
        <v>-23.370000000000058</v>
      </c>
    </row>
    <row r="7" spans="1:6" s="4" customFormat="1" x14ac:dyDescent="0.2">
      <c r="A7" s="304" t="s">
        <v>181</v>
      </c>
      <c r="B7" s="305">
        <f>Samlet!B7</f>
        <v>77.7</v>
      </c>
      <c r="C7" s="305">
        <f>Samlet!C7</f>
        <v>2.5</v>
      </c>
      <c r="D7" s="306">
        <f>Samlet!D7</f>
        <v>79</v>
      </c>
      <c r="E7" s="307">
        <f>Samlet!E7</f>
        <v>1.2999999999999936</v>
      </c>
      <c r="F7" s="307">
        <f>Samlet!F7</f>
        <v>-1.2000000000000046</v>
      </c>
    </row>
    <row r="8" spans="1:6" s="4" customFormat="1" ht="18" customHeight="1" x14ac:dyDescent="0.2">
      <c r="A8" s="304" t="s">
        <v>182</v>
      </c>
      <c r="B8" s="305">
        <f>Samlet!B8</f>
        <v>849.9</v>
      </c>
      <c r="C8" s="305">
        <f>Samlet!C8</f>
        <v>14.999999999999998</v>
      </c>
      <c r="D8" s="306">
        <f>Samlet!D8</f>
        <v>848.69999999999993</v>
      </c>
      <c r="E8" s="307">
        <f>Samlet!E8</f>
        <v>-1.2000000000000051</v>
      </c>
      <c r="F8" s="307">
        <f>Samlet!F8</f>
        <v>-16.200000000000081</v>
      </c>
    </row>
    <row r="9" spans="1:6" s="4" customFormat="1" ht="26.25" thickBot="1" x14ac:dyDescent="0.25">
      <c r="A9" s="308" t="s">
        <v>183</v>
      </c>
      <c r="B9" s="309">
        <f>Samlet!B9</f>
        <v>651.20000000000005</v>
      </c>
      <c r="C9" s="309">
        <f>Samlet!C9</f>
        <v>0</v>
      </c>
      <c r="D9" s="310">
        <f>Samlet!D9</f>
        <v>646.4</v>
      </c>
      <c r="E9" s="311">
        <f>Samlet!E9</f>
        <v>-4.8</v>
      </c>
      <c r="F9" s="311">
        <f>Samlet!F9</f>
        <v>-4.8</v>
      </c>
    </row>
    <row r="10" spans="1:6" s="4" customFormat="1" ht="14.25" thickTop="1" thickBot="1" x14ac:dyDescent="0.25">
      <c r="A10" s="312" t="s">
        <v>14</v>
      </c>
      <c r="B10" s="313">
        <f>SUM(B4:B9)</f>
        <v>2954.7619999999997</v>
      </c>
      <c r="C10" s="313">
        <f>SUM(C4:C9)</f>
        <v>68.164937999999992</v>
      </c>
      <c r="D10" s="314">
        <f>SUM(D4:D9)</f>
        <v>2959.433579</v>
      </c>
      <c r="E10" s="315">
        <f>SUM(E4:E9)</f>
        <v>4.6955169999999926</v>
      </c>
      <c r="F10" s="315">
        <f>SUM(F4:F9)</f>
        <v>-63.493359000000162</v>
      </c>
    </row>
    <row r="11" spans="1:6" s="4" customFormat="1" ht="14.25" customHeight="1" thickTop="1" x14ac:dyDescent="0.2">
      <c r="A11" s="336"/>
      <c r="B11" s="337"/>
      <c r="C11" s="337"/>
      <c r="D11" s="338"/>
      <c r="E11" s="339"/>
      <c r="F11" s="340"/>
    </row>
    <row r="12" spans="1:6" s="4" customFormat="1" ht="26.25" customHeight="1" x14ac:dyDescent="0.2">
      <c r="A12" s="321" t="s">
        <v>6</v>
      </c>
      <c r="B12" s="322"/>
      <c r="C12" s="323"/>
      <c r="D12" s="322"/>
      <c r="E12" s="324"/>
      <c r="F12" s="325"/>
    </row>
    <row r="13" spans="1:6" ht="102" x14ac:dyDescent="0.2">
      <c r="A13" s="304" t="s">
        <v>138</v>
      </c>
      <c r="B13" s="306"/>
      <c r="C13" s="305"/>
      <c r="D13" s="306"/>
      <c r="E13" s="307">
        <f>Samlet!E13</f>
        <v>0.72160000000000002</v>
      </c>
      <c r="F13" s="326">
        <f>Samlet!F13</f>
        <v>0.72160000000000002</v>
      </c>
    </row>
    <row r="14" spans="1:6" ht="63.75" x14ac:dyDescent="0.2">
      <c r="A14" s="304" t="s">
        <v>139</v>
      </c>
      <c r="B14" s="306"/>
      <c r="C14" s="305"/>
      <c r="D14" s="306"/>
      <c r="E14" s="307">
        <f>Samlet!E14</f>
        <v>4.4000000000000004</v>
      </c>
      <c r="F14" s="326">
        <f>Samlet!F14</f>
        <v>4.4000000000000004</v>
      </c>
    </row>
    <row r="15" spans="1:6" ht="14.25" customHeight="1" x14ac:dyDescent="0.2">
      <c r="A15" s="304" t="s">
        <v>7</v>
      </c>
      <c r="B15" s="306"/>
      <c r="C15" s="305"/>
      <c r="D15" s="306"/>
      <c r="E15" s="307"/>
      <c r="F15" s="326"/>
    </row>
    <row r="16" spans="1:6" ht="14.25" customHeight="1" x14ac:dyDescent="0.2">
      <c r="A16" s="304" t="s">
        <v>8</v>
      </c>
      <c r="B16" s="306"/>
      <c r="C16" s="305"/>
      <c r="D16" s="306"/>
      <c r="E16" s="307"/>
      <c r="F16" s="326"/>
    </row>
    <row r="17" spans="1:6" ht="27.75" customHeight="1" x14ac:dyDescent="0.2">
      <c r="A17" s="304" t="s">
        <v>9</v>
      </c>
      <c r="B17" s="306"/>
      <c r="C17" s="305"/>
      <c r="D17" s="306"/>
      <c r="E17" s="307"/>
      <c r="F17" s="326"/>
    </row>
    <row r="18" spans="1:6" ht="14.25" customHeight="1" x14ac:dyDescent="0.2">
      <c r="A18" s="327" t="s">
        <v>10</v>
      </c>
      <c r="B18" s="328"/>
      <c r="C18" s="329"/>
      <c r="D18" s="328"/>
      <c r="E18" s="330"/>
      <c r="F18" s="331"/>
    </row>
    <row r="19" spans="1:6" s="5" customFormat="1" ht="14.25" customHeight="1" thickBot="1" x14ac:dyDescent="0.25">
      <c r="A19" s="316"/>
      <c r="B19" s="317"/>
      <c r="C19" s="317"/>
      <c r="D19" s="318"/>
      <c r="E19" s="319"/>
      <c r="F19" s="320"/>
    </row>
    <row r="20" spans="1:6" s="5" customFormat="1" ht="14.25" customHeight="1" thickTop="1" thickBot="1" x14ac:dyDescent="0.25">
      <c r="A20" s="332" t="s">
        <v>0</v>
      </c>
      <c r="B20" s="333"/>
      <c r="C20" s="333"/>
      <c r="D20" s="334"/>
      <c r="E20" s="335">
        <f>SUM(E10:E19)</f>
        <v>9.8171169999999925</v>
      </c>
      <c r="F20" s="335">
        <f>SUM(F10:F19)</f>
        <v>-58.371759000000161</v>
      </c>
    </row>
    <row r="21" spans="1:6" ht="13.5" thickTop="1" x14ac:dyDescent="0.2"/>
    <row r="34" spans="1:6" s="2" customFormat="1" x14ac:dyDescent="0.2">
      <c r="A34" s="1"/>
      <c r="B34" s="3"/>
      <c r="C34"/>
      <c r="D34"/>
      <c r="E34" s="8"/>
      <c r="F34" s="8"/>
    </row>
  </sheetData>
  <dataConsolidate>
    <dataRefs count="1">
      <dataRef ref="H5:H6" sheet="S &amp; S (3)"/>
    </dataRefs>
  </dataConsolidate>
  <mergeCells count="6">
    <mergeCell ref="A1:F1"/>
    <mergeCell ref="A2:A3"/>
    <mergeCell ref="B2:B3"/>
    <mergeCell ref="C2:C3"/>
    <mergeCell ref="D2:D3"/>
    <mergeCell ref="E2:F2"/>
  </mergeCells>
  <pageMargins left="0.7" right="0.7" top="0.75" bottom="0.75" header="0.3" footer="0.3"/>
  <pageSetup paperSize="9" orientation="landscape" horizontalDpi="300" verticalDpi="300" r:id="rId1"/>
  <drawing r:id="rId2"/>
  <extLst>
    <ext xmlns:x14="http://schemas.microsoft.com/office/spreadsheetml/2009/9/main" uri="{78C0D931-6437-407d-A8EE-F0AAD7539E65}">
      <x14:conditionalFormattings>
        <x14:conditionalFormatting xmlns:xm="http://schemas.microsoft.com/office/excel/2006/main">
          <x14:cfRule type="iconSet" priority="1" id="{6B100127-1F04-4F4B-9834-2A2D0ACA5DEB}">
            <x14:iconSet custom="1">
              <x14:cfvo type="percent">
                <xm:f>0</xm:f>
              </x14:cfvo>
              <x14:cfvo type="num">
                <xm:f>0</xm:f>
              </x14:cfvo>
              <x14:cfvo type="num" gte="0">
                <xm:f>0</xm:f>
              </x14:cfvo>
              <x14:cfIcon iconSet="3TrafficLights1" iconId="2"/>
              <x14:cfIcon iconSet="NoIcons" iconId="0"/>
              <x14:cfIcon iconSet="3TrafficLights1" iconId="0"/>
            </x14:iconSet>
          </x14:cfRule>
          <xm:sqref>E4:F20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F34"/>
  <sheetViews>
    <sheetView tabSelected="1" zoomScaleNormal="100" workbookViewId="0">
      <selection activeCell="A11" sqref="A11"/>
    </sheetView>
  </sheetViews>
  <sheetFormatPr defaultRowHeight="12.75" x14ac:dyDescent="0.2"/>
  <cols>
    <col min="1" max="1" width="52.140625" style="1" customWidth="1"/>
    <col min="2" max="2" width="19.42578125" style="3" customWidth="1"/>
    <col min="3" max="3" width="16.140625" customWidth="1"/>
    <col min="4" max="4" width="15" customWidth="1"/>
    <col min="5" max="5" width="14.85546875" customWidth="1"/>
    <col min="6" max="6" width="15.85546875" customWidth="1"/>
  </cols>
  <sheetData>
    <row r="1" spans="1:6" s="33" customFormat="1" ht="17.25" thickTop="1" thickBot="1" x14ac:dyDescent="0.25">
      <c r="A1" s="356" t="s">
        <v>15</v>
      </c>
      <c r="B1" s="357"/>
      <c r="C1" s="357"/>
      <c r="D1" s="357"/>
      <c r="E1" s="357"/>
      <c r="F1" s="358"/>
    </row>
    <row r="2" spans="1:6" s="33" customFormat="1" ht="30" customHeight="1" thickTop="1" thickBot="1" x14ac:dyDescent="0.25">
      <c r="A2" s="359" t="s">
        <v>172</v>
      </c>
      <c r="B2" s="361" t="s">
        <v>111</v>
      </c>
      <c r="C2" s="363" t="s">
        <v>112</v>
      </c>
      <c r="D2" s="365" t="s">
        <v>11</v>
      </c>
      <c r="E2" s="365" t="s">
        <v>137</v>
      </c>
      <c r="F2" s="367"/>
    </row>
    <row r="3" spans="1:6" s="33" customFormat="1" ht="29.25" customHeight="1" thickTop="1" x14ac:dyDescent="0.2">
      <c r="A3" s="360"/>
      <c r="B3" s="362"/>
      <c r="C3" s="364"/>
      <c r="D3" s="366"/>
      <c r="E3" s="268" t="s">
        <v>127</v>
      </c>
      <c r="F3" s="269" t="s">
        <v>114</v>
      </c>
    </row>
    <row r="4" spans="1:6" ht="14.25" x14ac:dyDescent="0.2">
      <c r="A4" s="270" t="s">
        <v>1</v>
      </c>
      <c r="B4" s="271">
        <f>'Ø &amp; E'!B28</f>
        <v>376.36200000000002</v>
      </c>
      <c r="C4" s="271">
        <f>'Ø &amp; E'!C28</f>
        <v>18</v>
      </c>
      <c r="D4" s="272">
        <f>'Ø &amp; E'!D28</f>
        <v>375.86199999999997</v>
      </c>
      <c r="E4" s="273">
        <f>'Ø &amp; E'!E28</f>
        <v>-0.49999999999998512</v>
      </c>
      <c r="F4" s="273">
        <f>'Ø &amp; E'!F28</f>
        <v>-18.500000000000021</v>
      </c>
    </row>
    <row r="5" spans="1:6" ht="14.25" x14ac:dyDescent="0.2">
      <c r="A5" s="270" t="s">
        <v>2</v>
      </c>
      <c r="B5" s="271">
        <f>'P &amp; T'!B25</f>
        <v>119.7</v>
      </c>
      <c r="C5" s="271">
        <f>'P &amp; T'!C25</f>
        <v>3.094938</v>
      </c>
      <c r="D5" s="272">
        <f>'P &amp; T'!D25</f>
        <v>123.371579</v>
      </c>
      <c r="E5" s="273">
        <f>'P &amp; T'!E25</f>
        <v>3.6955169999999997</v>
      </c>
      <c r="F5" s="273">
        <f>'P &amp; T'!F25</f>
        <v>0.57664099999999507</v>
      </c>
    </row>
    <row r="6" spans="1:6" s="4" customFormat="1" ht="14.25" x14ac:dyDescent="0.2">
      <c r="A6" s="270" t="s">
        <v>13</v>
      </c>
      <c r="B6" s="271">
        <f>'B &amp; L'!B38</f>
        <v>879.90000000000009</v>
      </c>
      <c r="C6" s="271">
        <f>'B &amp; L'!C38</f>
        <v>29.569999999999997</v>
      </c>
      <c r="D6" s="272">
        <f>'B &amp; L'!D38</f>
        <v>886.1</v>
      </c>
      <c r="E6" s="273">
        <f>'B &amp; L'!E38</f>
        <v>6.1999999999999886</v>
      </c>
      <c r="F6" s="273">
        <f>'B &amp; L'!F38</f>
        <v>-23.370000000000058</v>
      </c>
    </row>
    <row r="7" spans="1:6" s="4" customFormat="1" ht="14.25" x14ac:dyDescent="0.2">
      <c r="A7" s="270" t="s">
        <v>3</v>
      </c>
      <c r="B7" s="271">
        <f>'K &amp; F'!B23</f>
        <v>77.7</v>
      </c>
      <c r="C7" s="271">
        <f>'K &amp; F'!C23</f>
        <v>2.5</v>
      </c>
      <c r="D7" s="272">
        <f>'K &amp; F'!D23</f>
        <v>79</v>
      </c>
      <c r="E7" s="273">
        <f>'K &amp; F'!E23</f>
        <v>1.2999999999999936</v>
      </c>
      <c r="F7" s="273">
        <f>'K &amp; F'!F23</f>
        <v>-1.2000000000000046</v>
      </c>
    </row>
    <row r="8" spans="1:6" s="4" customFormat="1" ht="14.25" x14ac:dyDescent="0.2">
      <c r="A8" s="270" t="s">
        <v>4</v>
      </c>
      <c r="B8" s="271">
        <f>'S &amp; S'!B53</f>
        <v>849.9</v>
      </c>
      <c r="C8" s="271">
        <f>'S &amp; S'!C53</f>
        <v>14.999999999999998</v>
      </c>
      <c r="D8" s="272">
        <f>'S &amp; S'!D53</f>
        <v>848.69999999999993</v>
      </c>
      <c r="E8" s="273">
        <f>'S &amp; S'!E53</f>
        <v>-1.2000000000000051</v>
      </c>
      <c r="F8" s="273">
        <f>'S &amp; S'!F53</f>
        <v>-16.200000000000081</v>
      </c>
    </row>
    <row r="9" spans="1:6" s="4" customFormat="1" ht="15" thickBot="1" x14ac:dyDescent="0.25">
      <c r="A9" s="274" t="s">
        <v>5</v>
      </c>
      <c r="B9" s="275">
        <f>'A &amp; I'!B34</f>
        <v>651.20000000000005</v>
      </c>
      <c r="C9" s="275"/>
      <c r="D9" s="276">
        <f>'A &amp; I'!C34</f>
        <v>646.4</v>
      </c>
      <c r="E9" s="277">
        <f>'A &amp; I'!D34</f>
        <v>-4.8</v>
      </c>
      <c r="F9" s="277">
        <f>E9</f>
        <v>-4.8</v>
      </c>
    </row>
    <row r="10" spans="1:6" s="4" customFormat="1" ht="16.5" thickTop="1" thickBot="1" x14ac:dyDescent="0.25">
      <c r="A10" s="278" t="s">
        <v>14</v>
      </c>
      <c r="B10" s="279">
        <f>SUM(B4:B9)</f>
        <v>2954.7619999999997</v>
      </c>
      <c r="C10" s="279">
        <f>SUM(C4:C9)</f>
        <v>68.164937999999992</v>
      </c>
      <c r="D10" s="280">
        <f>SUM(D4:D9)</f>
        <v>2959.433579</v>
      </c>
      <c r="E10" s="281">
        <f>SUM(E4:E9)</f>
        <v>4.6955169999999926</v>
      </c>
      <c r="F10" s="281">
        <f>SUM(F4:F9)</f>
        <v>-63.493359000000162</v>
      </c>
    </row>
    <row r="11" spans="1:6" s="4" customFormat="1" ht="14.25" customHeight="1" thickTop="1" x14ac:dyDescent="0.2">
      <c r="A11" s="282"/>
      <c r="B11" s="14"/>
      <c r="C11" s="14"/>
      <c r="D11" s="15"/>
      <c r="E11" s="64"/>
      <c r="F11" s="283"/>
    </row>
    <row r="12" spans="1:6" s="4" customFormat="1" ht="14.25" customHeight="1" x14ac:dyDescent="0.2">
      <c r="A12" s="284" t="s">
        <v>6</v>
      </c>
      <c r="B12" s="285"/>
      <c r="C12" s="286"/>
      <c r="D12" s="285"/>
      <c r="E12" s="287"/>
      <c r="F12" s="288"/>
    </row>
    <row r="13" spans="1:6" ht="42.75" x14ac:dyDescent="0.2">
      <c r="A13" s="270" t="s">
        <v>138</v>
      </c>
      <c r="B13" s="272"/>
      <c r="C13" s="271"/>
      <c r="D13" s="272"/>
      <c r="E13" s="273">
        <f>82*0.0088</f>
        <v>0.72160000000000002</v>
      </c>
      <c r="F13" s="289">
        <f>E13</f>
        <v>0.72160000000000002</v>
      </c>
    </row>
    <row r="14" spans="1:6" ht="28.5" x14ac:dyDescent="0.2">
      <c r="A14" s="270" t="s">
        <v>139</v>
      </c>
      <c r="B14" s="272"/>
      <c r="C14" s="271"/>
      <c r="D14" s="272"/>
      <c r="E14" s="273">
        <f>3.4+1</f>
        <v>4.4000000000000004</v>
      </c>
      <c r="F14" s="289">
        <f>E14</f>
        <v>4.4000000000000004</v>
      </c>
    </row>
    <row r="15" spans="1:6" ht="14.25" customHeight="1" x14ac:dyDescent="0.2">
      <c r="A15" s="270" t="s">
        <v>7</v>
      </c>
      <c r="B15" s="272"/>
      <c r="C15" s="271"/>
      <c r="D15" s="272"/>
      <c r="E15" s="273"/>
      <c r="F15" s="289"/>
    </row>
    <row r="16" spans="1:6" ht="14.25" customHeight="1" x14ac:dyDescent="0.2">
      <c r="A16" s="270" t="s">
        <v>8</v>
      </c>
      <c r="B16" s="272"/>
      <c r="C16" s="271"/>
      <c r="D16" s="272"/>
      <c r="E16" s="273"/>
      <c r="F16" s="289"/>
    </row>
    <row r="17" spans="1:6" ht="14.25" customHeight="1" x14ac:dyDescent="0.2">
      <c r="A17" s="270" t="s">
        <v>9</v>
      </c>
      <c r="B17" s="272"/>
      <c r="C17" s="271"/>
      <c r="D17" s="272"/>
      <c r="E17" s="273"/>
      <c r="F17" s="289"/>
    </row>
    <row r="18" spans="1:6" ht="14.25" customHeight="1" x14ac:dyDescent="0.2">
      <c r="A18" s="290" t="s">
        <v>10</v>
      </c>
      <c r="B18" s="291"/>
      <c r="C18" s="292"/>
      <c r="D18" s="291"/>
      <c r="E18" s="293"/>
      <c r="F18" s="294"/>
    </row>
    <row r="19" spans="1:6" s="5" customFormat="1" ht="14.25" customHeight="1" thickBot="1" x14ac:dyDescent="0.25">
      <c r="A19" s="282"/>
      <c r="B19" s="14"/>
      <c r="C19" s="14"/>
      <c r="D19" s="15"/>
      <c r="E19" s="64"/>
      <c r="F19" s="283"/>
    </row>
    <row r="20" spans="1:6" s="5" customFormat="1" ht="14.25" customHeight="1" thickTop="1" thickBot="1" x14ac:dyDescent="0.25">
      <c r="A20" s="295" t="s">
        <v>0</v>
      </c>
      <c r="B20" s="296"/>
      <c r="C20" s="296"/>
      <c r="D20" s="297"/>
      <c r="E20" s="298">
        <f>SUM(E10:E19)</f>
        <v>9.8171169999999925</v>
      </c>
      <c r="F20" s="298">
        <f>SUM(F10:F19)</f>
        <v>-58.371759000000161</v>
      </c>
    </row>
    <row r="21" spans="1:6" ht="13.5" thickTop="1" x14ac:dyDescent="0.2"/>
    <row r="34" spans="1:6" s="2" customFormat="1" x14ac:dyDescent="0.2">
      <c r="A34" s="1"/>
      <c r="B34" s="3"/>
      <c r="C34"/>
      <c r="D34"/>
      <c r="E34" s="8"/>
      <c r="F34" s="8"/>
    </row>
  </sheetData>
  <dataConsolidate>
    <dataRefs count="1">
      <dataRef ref="H5:H6" sheet="S &amp; S (3)"/>
    </dataRefs>
  </dataConsolidate>
  <mergeCells count="6">
    <mergeCell ref="A1:F1"/>
    <mergeCell ref="A2:A3"/>
    <mergeCell ref="B2:B3"/>
    <mergeCell ref="C2:C3"/>
    <mergeCell ref="D2:D3"/>
    <mergeCell ref="E2:F2"/>
  </mergeCells>
  <pageMargins left="0.7" right="0.7" top="0.75" bottom="0.75" header="0.3" footer="0.3"/>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2" id="{A9175E20-B715-46BA-84AA-64C668DAB0AB}">
            <x14:iconSet custom="1">
              <x14:cfvo type="percent">
                <xm:f>0</xm:f>
              </x14:cfvo>
              <x14:cfvo type="num">
                <xm:f>0</xm:f>
              </x14:cfvo>
              <x14:cfvo type="num" gte="0">
                <xm:f>0</xm:f>
              </x14:cfvo>
              <x14:cfIcon iconSet="3TrafficLights1" iconId="2"/>
              <x14:cfIcon iconSet="NoIcons" iconId="0"/>
              <x14:cfIcon iconSet="3TrafficLights1" iconId="0"/>
            </x14:iconSet>
          </x14:cfRule>
          <xm:sqref>E4:F20</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H32"/>
  <sheetViews>
    <sheetView zoomScaleNormal="100" workbookViewId="0">
      <selection activeCell="B6" sqref="B6"/>
    </sheetView>
  </sheetViews>
  <sheetFormatPr defaultRowHeight="12.75" x14ac:dyDescent="0.2"/>
  <cols>
    <col min="1" max="1" width="60.42578125" style="60" customWidth="1"/>
    <col min="2" max="2" width="17" style="61" customWidth="1"/>
    <col min="3" max="3" width="13.42578125" style="33" customWidth="1"/>
    <col min="4" max="4" width="12.7109375" style="33" customWidth="1"/>
    <col min="5" max="5" width="18.140625" style="33" bestFit="1" customWidth="1"/>
    <col min="6" max="6" width="16.42578125" style="62" bestFit="1" customWidth="1"/>
    <col min="7" max="16384" width="9.140625" style="33"/>
  </cols>
  <sheetData>
    <row r="1" spans="1:6" ht="18" x14ac:dyDescent="0.2">
      <c r="A1" s="368" t="s">
        <v>15</v>
      </c>
      <c r="B1" s="369"/>
      <c r="C1" s="369"/>
      <c r="D1" s="369"/>
      <c r="E1" s="369"/>
      <c r="F1" s="370"/>
    </row>
    <row r="2" spans="1:6" ht="27.75" customHeight="1" thickBot="1" x14ac:dyDescent="0.25">
      <c r="A2" s="371" t="s">
        <v>1</v>
      </c>
      <c r="B2" s="373" t="s">
        <v>111</v>
      </c>
      <c r="C2" s="375" t="s">
        <v>112</v>
      </c>
      <c r="D2" s="377" t="s">
        <v>11</v>
      </c>
      <c r="E2" s="377" t="s">
        <v>126</v>
      </c>
      <c r="F2" s="379"/>
    </row>
    <row r="3" spans="1:6" ht="14.25" customHeight="1" thickTop="1" x14ac:dyDescent="0.2">
      <c r="A3" s="372"/>
      <c r="B3" s="374"/>
      <c r="C3" s="376"/>
      <c r="D3" s="378"/>
      <c r="E3" s="264" t="s">
        <v>113</v>
      </c>
      <c r="F3" s="262" t="s">
        <v>114</v>
      </c>
    </row>
    <row r="4" spans="1:6" ht="14.25" customHeight="1" x14ac:dyDescent="0.25">
      <c r="A4" s="72" t="s">
        <v>58</v>
      </c>
      <c r="B4" s="148">
        <f>B7+B5</f>
        <v>14.9</v>
      </c>
      <c r="C4" s="73">
        <v>1</v>
      </c>
      <c r="D4" s="148">
        <f>D7+D5</f>
        <v>14.9</v>
      </c>
      <c r="E4" s="131">
        <f>D4-B4</f>
        <v>0</v>
      </c>
      <c r="F4" s="77">
        <f>D4-(B4+C4)</f>
        <v>-1</v>
      </c>
    </row>
    <row r="5" spans="1:6" ht="14.25" customHeight="1" x14ac:dyDescent="0.25">
      <c r="A5" s="100" t="s">
        <v>59</v>
      </c>
      <c r="B5" s="101">
        <v>13.4</v>
      </c>
      <c r="C5" s="102">
        <v>0</v>
      </c>
      <c r="D5" s="101">
        <v>13.4</v>
      </c>
      <c r="E5" s="127">
        <f>D5-B5</f>
        <v>0</v>
      </c>
      <c r="F5" s="156">
        <f>D5-(B5+C5)</f>
        <v>0</v>
      </c>
    </row>
    <row r="6" spans="1:6" s="44" customFormat="1" ht="28.5" x14ac:dyDescent="0.2">
      <c r="A6" s="110" t="s">
        <v>148</v>
      </c>
      <c r="B6" s="103"/>
      <c r="C6" s="104"/>
      <c r="D6" s="103"/>
      <c r="E6" s="132"/>
      <c r="F6" s="89"/>
    </row>
    <row r="7" spans="1:6" s="44" customFormat="1" ht="14.25" customHeight="1" x14ac:dyDescent="0.25">
      <c r="A7" s="100" t="s">
        <v>60</v>
      </c>
      <c r="B7" s="101">
        <v>1.5</v>
      </c>
      <c r="C7" s="102">
        <v>1</v>
      </c>
      <c r="D7" s="101">
        <v>1.5</v>
      </c>
      <c r="E7" s="127">
        <f>D7-B7</f>
        <v>0</v>
      </c>
      <c r="F7" s="156">
        <f>D7-(B7+C7)</f>
        <v>-1</v>
      </c>
    </row>
    <row r="8" spans="1:6" s="44" customFormat="1" ht="14.25" customHeight="1" x14ac:dyDescent="0.2">
      <c r="A8" s="105"/>
      <c r="B8" s="106"/>
      <c r="C8" s="107"/>
      <c r="D8" s="106"/>
      <c r="E8" s="133"/>
      <c r="F8" s="81"/>
    </row>
    <row r="9" spans="1:6" s="44" customFormat="1" ht="14.25" customHeight="1" x14ac:dyDescent="0.25">
      <c r="A9" s="82" t="s">
        <v>61</v>
      </c>
      <c r="B9" s="108">
        <v>1.7</v>
      </c>
      <c r="C9" s="109">
        <v>0.1</v>
      </c>
      <c r="D9" s="108">
        <v>1.9</v>
      </c>
      <c r="E9" s="131">
        <f>D9-B9</f>
        <v>0.19999999999999996</v>
      </c>
      <c r="F9" s="85">
        <f>D9-(B9+C9)</f>
        <v>9.9999999999999867E-2</v>
      </c>
    </row>
    <row r="10" spans="1:6" s="44" customFormat="1" ht="14.25" customHeight="1" x14ac:dyDescent="0.2">
      <c r="A10" s="105"/>
      <c r="B10" s="107"/>
      <c r="C10" s="107"/>
      <c r="D10" s="106"/>
      <c r="E10" s="133"/>
      <c r="F10" s="81"/>
    </row>
    <row r="11" spans="1:6" s="44" customFormat="1" ht="14.25" customHeight="1" x14ac:dyDescent="0.25">
      <c r="A11" s="82" t="s">
        <v>65</v>
      </c>
      <c r="B11" s="108">
        <f>B19+B17+B14+B12</f>
        <v>359.762</v>
      </c>
      <c r="C11" s="109">
        <v>16.899999999999999</v>
      </c>
      <c r="D11" s="108">
        <f>D12+D14+D17+D19</f>
        <v>359.06199999999995</v>
      </c>
      <c r="E11" s="131">
        <f>E19+E17+E14+E12</f>
        <v>-0.69999999999998508</v>
      </c>
      <c r="F11" s="85">
        <f>D11-(B11+C11)</f>
        <v>-17.600000000000023</v>
      </c>
    </row>
    <row r="12" spans="1:6" s="44" customFormat="1" ht="14.25" customHeight="1" x14ac:dyDescent="0.25">
      <c r="A12" s="100" t="s">
        <v>62</v>
      </c>
      <c r="B12" s="101">
        <v>11.1</v>
      </c>
      <c r="C12" s="102">
        <v>1.1000000000000001</v>
      </c>
      <c r="D12" s="101">
        <v>12.2</v>
      </c>
      <c r="E12" s="127">
        <f>D12-B12</f>
        <v>1.0999999999999996</v>
      </c>
      <c r="F12" s="40">
        <f>D12-(B12+C12)</f>
        <v>0</v>
      </c>
    </row>
    <row r="13" spans="1:6" s="44" customFormat="1" ht="40.5" customHeight="1" x14ac:dyDescent="0.2">
      <c r="A13" s="110" t="s">
        <v>76</v>
      </c>
      <c r="B13" s="104"/>
      <c r="C13" s="104"/>
      <c r="D13" s="103"/>
      <c r="E13" s="132"/>
      <c r="F13" s="89"/>
    </row>
    <row r="14" spans="1:6" ht="14.25" customHeight="1" x14ac:dyDescent="0.25">
      <c r="A14" s="100" t="s">
        <v>63</v>
      </c>
      <c r="B14" s="101">
        <v>283.7</v>
      </c>
      <c r="C14" s="102">
        <v>11.8</v>
      </c>
      <c r="D14" s="101">
        <v>286.5</v>
      </c>
      <c r="E14" s="127">
        <f>D14-B14</f>
        <v>2.8000000000000114</v>
      </c>
      <c r="F14" s="40">
        <f>D14-(B14+C14)</f>
        <v>-9</v>
      </c>
    </row>
    <row r="15" spans="1:6" ht="57" x14ac:dyDescent="0.2">
      <c r="A15" s="110" t="s">
        <v>150</v>
      </c>
      <c r="B15" s="103"/>
      <c r="C15" s="104"/>
      <c r="D15" s="103"/>
      <c r="E15" s="132">
        <v>5.8</v>
      </c>
      <c r="F15" s="89"/>
    </row>
    <row r="16" spans="1:6" ht="59.25" customHeight="1" x14ac:dyDescent="0.2">
      <c r="A16" s="110" t="s">
        <v>149</v>
      </c>
      <c r="B16" s="103"/>
      <c r="C16" s="104"/>
      <c r="D16" s="103"/>
      <c r="E16" s="132">
        <v>-3</v>
      </c>
      <c r="F16" s="89"/>
    </row>
    <row r="17" spans="1:8" ht="14.25" customHeight="1" x14ac:dyDescent="0.25">
      <c r="A17" s="100" t="s">
        <v>64</v>
      </c>
      <c r="B17" s="101">
        <v>8.8000000000000007</v>
      </c>
      <c r="C17" s="102">
        <v>1.1000000000000001</v>
      </c>
      <c r="D17" s="101">
        <v>9.9</v>
      </c>
      <c r="E17" s="127">
        <f>D17-B17</f>
        <v>1.0999999999999996</v>
      </c>
      <c r="F17" s="40">
        <f>D17-(B17+C17)</f>
        <v>0</v>
      </c>
    </row>
    <row r="18" spans="1:8" ht="15" customHeight="1" x14ac:dyDescent="0.2">
      <c r="A18" s="110"/>
      <c r="B18" s="104"/>
      <c r="C18" s="104"/>
      <c r="D18" s="103"/>
      <c r="E18" s="132"/>
      <c r="F18" s="89"/>
    </row>
    <row r="19" spans="1:8" ht="14.25" customHeight="1" x14ac:dyDescent="0.25">
      <c r="A19" s="100" t="s">
        <v>66</v>
      </c>
      <c r="B19" s="101">
        <f>49.8+6.362</f>
        <v>56.161999999999999</v>
      </c>
      <c r="C19" s="102">
        <v>2.9</v>
      </c>
      <c r="D19" s="101">
        <f>44.1+6.362</f>
        <v>50.462000000000003</v>
      </c>
      <c r="E19" s="127">
        <f>D19-B19</f>
        <v>-5.6999999999999957</v>
      </c>
      <c r="F19" s="214">
        <f>D19-(B19+C19)</f>
        <v>-8.5999999999999943</v>
      </c>
    </row>
    <row r="20" spans="1:8" ht="29.25" customHeight="1" x14ac:dyDescent="0.2">
      <c r="A20" s="190" t="s">
        <v>146</v>
      </c>
      <c r="B20" s="191"/>
      <c r="C20" s="191">
        <v>-4.9000000000000004</v>
      </c>
      <c r="D20" s="192"/>
      <c r="E20" s="193"/>
      <c r="F20" s="180"/>
    </row>
    <row r="21" spans="1:8" ht="45.75" customHeight="1" x14ac:dyDescent="0.2">
      <c r="A21" s="194" t="s">
        <v>145</v>
      </c>
      <c r="B21" s="195"/>
      <c r="C21" s="195">
        <v>4.9000000000000004</v>
      </c>
      <c r="D21" s="196"/>
      <c r="E21" s="197"/>
      <c r="F21" s="178"/>
    </row>
    <row r="22" spans="1:8" ht="14.25" customHeight="1" x14ac:dyDescent="0.2">
      <c r="A22" s="194" t="s">
        <v>77</v>
      </c>
      <c r="B22" s="195"/>
      <c r="C22" s="195">
        <v>2.9</v>
      </c>
      <c r="D22" s="196"/>
      <c r="E22" s="132">
        <v>0</v>
      </c>
      <c r="F22" s="178"/>
    </row>
    <row r="23" spans="1:8" ht="32.25" customHeight="1" x14ac:dyDescent="0.2">
      <c r="A23" s="110" t="s">
        <v>78</v>
      </c>
      <c r="B23" s="104"/>
      <c r="C23" s="104">
        <v>0</v>
      </c>
      <c r="D23" s="103"/>
      <c r="E23" s="132">
        <v>-1.5</v>
      </c>
      <c r="F23" s="89"/>
    </row>
    <row r="24" spans="1:8" ht="44.25" customHeight="1" x14ac:dyDescent="0.2">
      <c r="A24" s="110" t="s">
        <v>176</v>
      </c>
      <c r="B24" s="104"/>
      <c r="C24" s="104">
        <v>0</v>
      </c>
      <c r="D24" s="103"/>
      <c r="E24" s="132">
        <v>-4.2</v>
      </c>
      <c r="F24" s="89"/>
    </row>
    <row r="25" spans="1:8" ht="6.75" customHeight="1" x14ac:dyDescent="0.2">
      <c r="A25" s="105"/>
      <c r="B25" s="107"/>
      <c r="C25" s="107"/>
      <c r="D25" s="106"/>
      <c r="E25" s="133"/>
      <c r="F25" s="81"/>
    </row>
    <row r="26" spans="1:8" ht="14.25" customHeight="1" x14ac:dyDescent="0.2">
      <c r="A26" s="265" t="s">
        <v>12</v>
      </c>
      <c r="B26" s="59"/>
      <c r="C26" s="111"/>
      <c r="D26" s="71"/>
      <c r="E26" s="134">
        <f>E19+E16</f>
        <v>-8.6999999999999957</v>
      </c>
      <c r="F26" s="112">
        <f>F19+F14+F4</f>
        <v>-18.599999999999994</v>
      </c>
      <c r="H26" s="253"/>
    </row>
    <row r="27" spans="1:8" s="57" customFormat="1" ht="14.25" customHeight="1" x14ac:dyDescent="0.2">
      <c r="A27" s="265" t="s">
        <v>16</v>
      </c>
      <c r="B27" s="58"/>
      <c r="C27" s="58"/>
      <c r="D27" s="59"/>
      <c r="E27" s="135">
        <f>E17+E15+E12+E9+E7+E5</f>
        <v>8.1999999999999993</v>
      </c>
      <c r="F27" s="113">
        <f>F17+F12+F9</f>
        <v>9.9999999999999867E-2</v>
      </c>
    </row>
    <row r="28" spans="1:8" s="57" customFormat="1" ht="14.25" customHeight="1" thickBot="1" x14ac:dyDescent="0.25">
      <c r="A28" s="266" t="s">
        <v>0</v>
      </c>
      <c r="B28" s="114">
        <f>B4+B9+B11</f>
        <v>376.36200000000002</v>
      </c>
      <c r="C28" s="114">
        <f>C4+C9+C11</f>
        <v>18</v>
      </c>
      <c r="D28" s="115">
        <f>D4+D9+D11</f>
        <v>375.86199999999997</v>
      </c>
      <c r="E28" s="239">
        <f>E4+E9+E11</f>
        <v>-0.49999999999998512</v>
      </c>
      <c r="F28" s="237">
        <f>F4+F9+F11</f>
        <v>-18.500000000000021</v>
      </c>
    </row>
    <row r="29" spans="1:8" ht="13.5" thickTop="1" x14ac:dyDescent="0.2">
      <c r="A29" s="234"/>
      <c r="B29" s="235"/>
      <c r="C29" s="235"/>
      <c r="D29" s="235"/>
      <c r="E29" s="238"/>
      <c r="F29" s="236"/>
    </row>
    <row r="30" spans="1:8" x14ac:dyDescent="0.2">
      <c r="A30" s="213" t="s">
        <v>147</v>
      </c>
    </row>
    <row r="31" spans="1:8" x14ac:dyDescent="0.2">
      <c r="A31" s="213" t="s">
        <v>162</v>
      </c>
      <c r="B31" s="61">
        <f>C28-(E15+E17+E9+E7+E12)</f>
        <v>9.8000000000000007</v>
      </c>
      <c r="C31" s="61"/>
    </row>
    <row r="32" spans="1:8" x14ac:dyDescent="0.2">
      <c r="A32" s="213" t="s">
        <v>163</v>
      </c>
      <c r="B32" s="61">
        <f>-(E24+E23+E16)</f>
        <v>8.6999999999999993</v>
      </c>
      <c r="C32" s="61"/>
    </row>
  </sheetData>
  <dataConsolidate>
    <dataRefs count="1">
      <dataRef ref="H5:H6" sheet="S &amp; S (3)" r:id="rId1"/>
    </dataRefs>
  </dataConsolidate>
  <mergeCells count="6">
    <mergeCell ref="A1:F1"/>
    <mergeCell ref="A2:A3"/>
    <mergeCell ref="B2:B3"/>
    <mergeCell ref="C2:C3"/>
    <mergeCell ref="D2:D3"/>
    <mergeCell ref="E2:F2"/>
  </mergeCells>
  <pageMargins left="0.51181102362204722" right="0.51181102362204722" top="0.55118110236220474" bottom="0.55118110236220474" header="0" footer="0"/>
  <pageSetup paperSize="9" fitToHeight="0" orientation="landscape" r:id="rId2"/>
  <drawing r:id="rId3"/>
  <extLst>
    <ext xmlns:x14="http://schemas.microsoft.com/office/spreadsheetml/2009/9/main" uri="{78C0D931-6437-407d-A8EE-F0AAD7539E65}">
      <x14:conditionalFormattings>
        <x14:conditionalFormatting xmlns:xm="http://schemas.microsoft.com/office/excel/2006/main">
          <x14:cfRule type="iconSet" priority="4" id="{3CD95604-FB30-48C5-8DED-923C86B5494F}">
            <x14:iconSet custom="1">
              <x14:cfvo type="percent">
                <xm:f>0</xm:f>
              </x14:cfvo>
              <x14:cfvo type="num">
                <xm:f>0</xm:f>
              </x14:cfvo>
              <x14:cfvo type="num" gte="0">
                <xm:f>0</xm:f>
              </x14:cfvo>
              <x14:cfIcon iconSet="3TrafficLights1" iconId="2"/>
              <x14:cfIcon iconSet="3TrafficLights1" iconId="2"/>
              <x14:cfIcon iconSet="3TrafficLights1" iconId="0"/>
            </x14:iconSet>
          </x14:cfRule>
          <xm:sqref>E17:F21 E4:F14 E24:F25 F22:F23</xm:sqref>
        </x14:conditionalFormatting>
        <x14:conditionalFormatting xmlns:xm="http://schemas.microsoft.com/office/excel/2006/main">
          <x14:cfRule type="iconSet" priority="3" id="{61DF4C40-F5E2-4349-829C-5D750C5EDD41}">
            <x14:iconSet custom="1">
              <x14:cfvo type="percent">
                <xm:f>0</xm:f>
              </x14:cfvo>
              <x14:cfvo type="num">
                <xm:f>0</xm:f>
              </x14:cfvo>
              <x14:cfvo type="num" gte="0">
                <xm:f>0</xm:f>
              </x14:cfvo>
              <x14:cfIcon iconSet="3TrafficLights1" iconId="2"/>
              <x14:cfIcon iconSet="NoIcons" iconId="0"/>
              <x14:cfIcon iconSet="3TrafficLights1" iconId="0"/>
            </x14:iconSet>
          </x14:cfRule>
          <xm:sqref>E28:F28</xm:sqref>
        </x14:conditionalFormatting>
        <x14:conditionalFormatting xmlns:xm="http://schemas.microsoft.com/office/excel/2006/main">
          <x14:cfRule type="iconSet" priority="2" id="{C2122F26-8E33-4965-B66D-C42A750A2010}">
            <x14:iconSet custom="1">
              <x14:cfvo type="percent">
                <xm:f>0</xm:f>
              </x14:cfvo>
              <x14:cfvo type="num">
                <xm:f>0</xm:f>
              </x14:cfvo>
              <x14:cfvo type="num" gte="0">
                <xm:f>0</xm:f>
              </x14:cfvo>
              <x14:cfIcon iconSet="3TrafficLights1" iconId="2"/>
              <x14:cfIcon iconSet="3TrafficLights1" iconId="2"/>
              <x14:cfIcon iconSet="3TrafficLights1" iconId="0"/>
            </x14:iconSet>
          </x14:cfRule>
          <xm:sqref>E15:F16</xm:sqref>
        </x14:conditionalFormatting>
        <x14:conditionalFormatting xmlns:xm="http://schemas.microsoft.com/office/excel/2006/main">
          <x14:cfRule type="iconSet" priority="1" id="{644E6D9C-A6BD-41EC-9115-495AE66396E7}">
            <x14:iconSet custom="1">
              <x14:cfvo type="percent">
                <xm:f>0</xm:f>
              </x14:cfvo>
              <x14:cfvo type="num">
                <xm:f>0</xm:f>
              </x14:cfvo>
              <x14:cfvo type="num" gte="0">
                <xm:f>0</xm:f>
              </x14:cfvo>
              <x14:cfIcon iconSet="3TrafficLights1" iconId="2"/>
              <x14:cfIcon iconSet="3TrafficLights1" iconId="2"/>
              <x14:cfIcon iconSet="3TrafficLights1" iconId="0"/>
            </x14:iconSet>
          </x14:cfRule>
          <xm:sqref>E22:E23</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F29"/>
  <sheetViews>
    <sheetView workbookViewId="0">
      <selection activeCell="B4" sqref="B4"/>
    </sheetView>
  </sheetViews>
  <sheetFormatPr defaultRowHeight="12.75" x14ac:dyDescent="0.2"/>
  <cols>
    <col min="1" max="1" width="60.7109375" style="60" customWidth="1"/>
    <col min="2" max="2" width="17" style="61" customWidth="1"/>
    <col min="3" max="3" width="13.42578125" style="33" customWidth="1"/>
    <col min="4" max="4" width="13" style="33" customWidth="1"/>
    <col min="5" max="5" width="18.140625" style="33" bestFit="1" customWidth="1"/>
    <col min="6" max="6" width="16.42578125" style="62" bestFit="1" customWidth="1"/>
    <col min="7" max="16384" width="9.140625" style="33"/>
  </cols>
  <sheetData>
    <row r="1" spans="1:6" ht="18" x14ac:dyDescent="0.2">
      <c r="A1" s="368" t="s">
        <v>15</v>
      </c>
      <c r="B1" s="369"/>
      <c r="C1" s="369"/>
      <c r="D1" s="369"/>
      <c r="E1" s="369"/>
      <c r="F1" s="370"/>
    </row>
    <row r="2" spans="1:6" ht="30.75" customHeight="1" thickBot="1" x14ac:dyDescent="0.25">
      <c r="A2" s="371" t="s">
        <v>2</v>
      </c>
      <c r="B2" s="373" t="s">
        <v>111</v>
      </c>
      <c r="C2" s="375" t="s">
        <v>112</v>
      </c>
      <c r="D2" s="377" t="s">
        <v>11</v>
      </c>
      <c r="E2" s="377" t="s">
        <v>124</v>
      </c>
      <c r="F2" s="373"/>
    </row>
    <row r="3" spans="1:6" ht="14.25" customHeight="1" thickTop="1" x14ac:dyDescent="0.2">
      <c r="A3" s="372"/>
      <c r="B3" s="374"/>
      <c r="C3" s="376"/>
      <c r="D3" s="378"/>
      <c r="E3" s="34" t="s">
        <v>127</v>
      </c>
      <c r="F3" s="262" t="s">
        <v>114</v>
      </c>
    </row>
    <row r="4" spans="1:6" ht="14.25" customHeight="1" x14ac:dyDescent="0.25">
      <c r="A4" s="72" t="s">
        <v>71</v>
      </c>
      <c r="B4" s="73">
        <v>14.7</v>
      </c>
      <c r="C4" s="74">
        <v>0.194938</v>
      </c>
      <c r="D4" s="75">
        <v>14.642401</v>
      </c>
      <c r="E4" s="76">
        <v>0</v>
      </c>
      <c r="F4" s="77">
        <f>D4-(B4+C4)</f>
        <v>-0.25253700000000023</v>
      </c>
    </row>
    <row r="5" spans="1:6" ht="14.25" customHeight="1" x14ac:dyDescent="0.2">
      <c r="A5" s="105"/>
      <c r="B5" s="78"/>
      <c r="C5" s="78"/>
      <c r="D5" s="79"/>
      <c r="E5" s="80"/>
      <c r="F5" s="81"/>
    </row>
    <row r="6" spans="1:6" s="44" customFormat="1" ht="14.25" customHeight="1" x14ac:dyDescent="0.25">
      <c r="A6" s="82" t="s">
        <v>72</v>
      </c>
      <c r="B6" s="82">
        <v>11.7</v>
      </c>
      <c r="C6" s="82">
        <v>-2.5</v>
      </c>
      <c r="D6" s="83">
        <v>12.442774</v>
      </c>
      <c r="E6" s="84">
        <f>D6-B6</f>
        <v>0.74277400000000071</v>
      </c>
      <c r="F6" s="85">
        <f>D6-(B6+C6)</f>
        <v>3.2427740000000007</v>
      </c>
    </row>
    <row r="7" spans="1:6" s="44" customFormat="1" ht="42.75" x14ac:dyDescent="0.2">
      <c r="A7" s="125" t="s">
        <v>142</v>
      </c>
      <c r="B7" s="86"/>
      <c r="C7" s="86"/>
      <c r="D7" s="87"/>
      <c r="E7" s="88"/>
      <c r="F7" s="89"/>
    </row>
    <row r="8" spans="1:6" s="44" customFormat="1" ht="14.25" customHeight="1" x14ac:dyDescent="0.25">
      <c r="A8" s="72" t="s">
        <v>73</v>
      </c>
      <c r="B8" s="72">
        <v>12.8</v>
      </c>
      <c r="C8" s="72">
        <v>4.0999999999999996</v>
      </c>
      <c r="D8" s="75">
        <v>14.315538999999999</v>
      </c>
      <c r="E8" s="76">
        <f>D8-B8</f>
        <v>1.5155389999999986</v>
      </c>
      <c r="F8" s="77">
        <f>D8-(B8+C8)</f>
        <v>-2.5844609999999992</v>
      </c>
    </row>
    <row r="9" spans="1:6" s="44" customFormat="1" ht="42.75" x14ac:dyDescent="0.2">
      <c r="A9" s="171" t="s">
        <v>167</v>
      </c>
      <c r="B9" s="172"/>
      <c r="C9" s="172"/>
      <c r="D9" s="173"/>
      <c r="E9" s="170">
        <v>0.4</v>
      </c>
      <c r="F9" s="169"/>
    </row>
    <row r="10" spans="1:6" s="44" customFormat="1" ht="43.5" customHeight="1" x14ac:dyDescent="0.2">
      <c r="A10" s="174" t="s">
        <v>166</v>
      </c>
      <c r="B10" s="175"/>
      <c r="C10" s="175"/>
      <c r="D10" s="176"/>
      <c r="E10" s="177">
        <v>0.6</v>
      </c>
      <c r="F10" s="178"/>
    </row>
    <row r="11" spans="1:6" s="44" customFormat="1" ht="28.5" x14ac:dyDescent="0.2">
      <c r="A11" s="174" t="s">
        <v>164</v>
      </c>
      <c r="B11" s="175"/>
      <c r="C11" s="175"/>
      <c r="D11" s="176"/>
      <c r="E11" s="177">
        <v>0.5</v>
      </c>
      <c r="F11" s="178"/>
    </row>
    <row r="12" spans="1:6" s="44" customFormat="1" ht="15" customHeight="1" x14ac:dyDescent="0.2">
      <c r="A12" s="123" t="s">
        <v>122</v>
      </c>
      <c r="B12" s="78"/>
      <c r="C12" s="78"/>
      <c r="D12" s="79"/>
      <c r="E12" s="80"/>
      <c r="F12" s="81"/>
    </row>
    <row r="13" spans="1:6" s="44" customFormat="1" ht="14.25" customHeight="1" x14ac:dyDescent="0.25">
      <c r="A13" s="82" t="s">
        <v>60</v>
      </c>
      <c r="B13" s="82">
        <v>-0.2</v>
      </c>
      <c r="C13" s="82">
        <v>0.6</v>
      </c>
      <c r="D13" s="83">
        <v>0.43720399999999998</v>
      </c>
      <c r="E13" s="84">
        <f>D13-B13</f>
        <v>0.63720399999999999</v>
      </c>
      <c r="F13" s="85">
        <v>0</v>
      </c>
    </row>
    <row r="14" spans="1:6" s="44" customFormat="1" ht="14.25" customHeight="1" x14ac:dyDescent="0.2">
      <c r="A14" s="110"/>
      <c r="B14" s="86"/>
      <c r="C14" s="86"/>
      <c r="D14" s="87"/>
      <c r="E14" s="88"/>
      <c r="F14" s="89"/>
    </row>
    <row r="15" spans="1:6" s="44" customFormat="1" ht="14.25" customHeight="1" x14ac:dyDescent="0.25">
      <c r="A15" s="72" t="s">
        <v>74</v>
      </c>
      <c r="B15" s="72">
        <v>53.4</v>
      </c>
      <c r="C15" s="72">
        <v>-0.5</v>
      </c>
      <c r="D15" s="75">
        <v>54.207250999999999</v>
      </c>
      <c r="E15" s="76">
        <f>D15-B15</f>
        <v>0.80725100000000083</v>
      </c>
      <c r="F15" s="77">
        <f>D15-(B15+C15)</f>
        <v>1.3072510000000008</v>
      </c>
    </row>
    <row r="16" spans="1:6" s="44" customFormat="1" ht="44.25" customHeight="1" x14ac:dyDescent="0.2">
      <c r="A16" s="179" t="s">
        <v>165</v>
      </c>
      <c r="B16" s="172"/>
      <c r="C16" s="172"/>
      <c r="D16" s="173"/>
      <c r="E16" s="170">
        <v>1.3</v>
      </c>
      <c r="F16" s="180"/>
    </row>
    <row r="17" spans="1:6" s="44" customFormat="1" ht="28.5" x14ac:dyDescent="0.2">
      <c r="A17" s="124" t="s">
        <v>129</v>
      </c>
      <c r="B17" s="86"/>
      <c r="C17" s="86"/>
      <c r="D17" s="87"/>
      <c r="E17" s="155">
        <v>-0.5</v>
      </c>
      <c r="F17" s="89"/>
    </row>
    <row r="18" spans="1:6" s="44" customFormat="1" ht="14.25" x14ac:dyDescent="0.2">
      <c r="A18" s="125"/>
      <c r="B18" s="78"/>
      <c r="C18" s="78"/>
      <c r="D18" s="79"/>
      <c r="E18" s="80"/>
      <c r="F18" s="81"/>
    </row>
    <row r="19" spans="1:6" ht="14.25" customHeight="1" x14ac:dyDescent="0.25">
      <c r="A19" s="82" t="s">
        <v>67</v>
      </c>
      <c r="B19" s="82">
        <v>15.3</v>
      </c>
      <c r="C19" s="82">
        <v>1.2</v>
      </c>
      <c r="D19" s="90">
        <v>15.3</v>
      </c>
      <c r="E19" s="84">
        <f>D19-B19</f>
        <v>0</v>
      </c>
      <c r="F19" s="85">
        <f>D19-(B19+C19)</f>
        <v>-1.1999999999999993</v>
      </c>
    </row>
    <row r="20" spans="1:6" ht="14.25" customHeight="1" x14ac:dyDescent="0.2">
      <c r="A20" s="110"/>
      <c r="B20" s="86"/>
      <c r="C20" s="86"/>
      <c r="D20" s="87"/>
      <c r="E20" s="88"/>
      <c r="F20" s="89"/>
    </row>
    <row r="21" spans="1:6" ht="14.25" customHeight="1" x14ac:dyDescent="0.25">
      <c r="A21" s="72" t="s">
        <v>75</v>
      </c>
      <c r="B21" s="74">
        <v>12</v>
      </c>
      <c r="C21" s="74">
        <v>0</v>
      </c>
      <c r="D21" s="75">
        <v>12.02641</v>
      </c>
      <c r="E21" s="76">
        <v>0</v>
      </c>
      <c r="F21" s="77">
        <v>0</v>
      </c>
    </row>
    <row r="22" spans="1:6" ht="7.5" customHeight="1" x14ac:dyDescent="0.2">
      <c r="A22" s="105"/>
      <c r="B22" s="78"/>
      <c r="C22" s="78"/>
      <c r="D22" s="91"/>
      <c r="E22" s="92"/>
      <c r="F22" s="81"/>
    </row>
    <row r="23" spans="1:6" s="57" customFormat="1" ht="14.25" customHeight="1" x14ac:dyDescent="0.2">
      <c r="A23" s="265" t="s">
        <v>12</v>
      </c>
      <c r="B23" s="93"/>
      <c r="C23" s="94"/>
      <c r="D23" s="93"/>
      <c r="E23" s="95">
        <f>E17</f>
        <v>-0.5</v>
      </c>
      <c r="F23" s="254">
        <f>F19+F8+F4</f>
        <v>-4.0369979999999988</v>
      </c>
    </row>
    <row r="24" spans="1:6" s="57" customFormat="1" ht="14.25" customHeight="1" x14ac:dyDescent="0.2">
      <c r="A24" s="265" t="s">
        <v>16</v>
      </c>
      <c r="B24" s="96"/>
      <c r="C24" s="96"/>
      <c r="D24" s="97"/>
      <c r="E24" s="99">
        <f>E8+E13+E16+E19+E6</f>
        <v>4.1955169999999997</v>
      </c>
      <c r="F24" s="255">
        <f>F15+F6</f>
        <v>4.5500250000000015</v>
      </c>
    </row>
    <row r="25" spans="1:6" s="57" customFormat="1" ht="14.25" customHeight="1" thickBot="1" x14ac:dyDescent="0.25">
      <c r="A25" s="266" t="s">
        <v>0</v>
      </c>
      <c r="B25" s="114">
        <f>SUM(B4:B21)</f>
        <v>119.7</v>
      </c>
      <c r="C25" s="114">
        <f>SUM(C4:C21)</f>
        <v>3.094938</v>
      </c>
      <c r="D25" s="256">
        <f>SUM(D4:D21)</f>
        <v>123.371579</v>
      </c>
      <c r="E25" s="98">
        <f>SUM(E23:E24)</f>
        <v>3.6955169999999997</v>
      </c>
      <c r="F25" s="257">
        <f>D25-(B25+C25)</f>
        <v>0.57664099999999507</v>
      </c>
    </row>
    <row r="26" spans="1:6" ht="13.5" thickTop="1" x14ac:dyDescent="0.2"/>
    <row r="27" spans="1:6" x14ac:dyDescent="0.2">
      <c r="A27" s="213" t="s">
        <v>147</v>
      </c>
    </row>
    <row r="28" spans="1:6" x14ac:dyDescent="0.2">
      <c r="A28" s="213" t="s">
        <v>173</v>
      </c>
      <c r="B28" s="61">
        <f>-F25</f>
        <v>-0.57664099999999507</v>
      </c>
    </row>
    <row r="29" spans="1:6" x14ac:dyDescent="0.2">
      <c r="A29" s="213" t="s">
        <v>163</v>
      </c>
      <c r="B29" s="61">
        <v>0</v>
      </c>
    </row>
  </sheetData>
  <dataConsolidate>
    <dataRefs count="1">
      <dataRef ref="H5:H6" sheet="S &amp; S (3)" r:id="rId1"/>
    </dataRefs>
  </dataConsolidate>
  <mergeCells count="6">
    <mergeCell ref="A1:F1"/>
    <mergeCell ref="B2:B3"/>
    <mergeCell ref="C2:C3"/>
    <mergeCell ref="D2:D3"/>
    <mergeCell ref="E2:F2"/>
    <mergeCell ref="A2:A3"/>
  </mergeCells>
  <pageMargins left="0.51181102362204722" right="0.51181102362204722" top="0.55118110236220474" bottom="0.55118110236220474" header="0" footer="0"/>
  <pageSetup paperSize="9" orientation="landscape" horizontalDpi="300" verticalDpi="300" r:id="rId2"/>
  <drawing r:id="rId3"/>
  <extLst>
    <ext xmlns:x14="http://schemas.microsoft.com/office/spreadsheetml/2009/9/main" uri="{78C0D931-6437-407d-A8EE-F0AAD7539E65}">
      <x14:conditionalFormattings>
        <x14:conditionalFormatting xmlns:xm="http://schemas.microsoft.com/office/excel/2006/main">
          <x14:cfRule type="iconSet" priority="2" id="{8BB7A590-1DB9-490E-A74B-E928D740D57F}">
            <x14:iconSet custom="1">
              <x14:cfvo type="percent">
                <xm:f>0</xm:f>
              </x14:cfvo>
              <x14:cfvo type="num">
                <xm:f>0</xm:f>
              </x14:cfvo>
              <x14:cfvo type="num" gte="0">
                <xm:f>0</xm:f>
              </x14:cfvo>
              <x14:cfIcon iconSet="3TrafficLights1" iconId="2"/>
              <x14:cfIcon iconSet="3TrafficLights1" iconId="2"/>
              <x14:cfIcon iconSet="3TrafficLights1" iconId="0"/>
            </x14:iconSet>
          </x14:cfRule>
          <xm:sqref>E4:F21</xm:sqref>
        </x14:conditionalFormatting>
        <x14:conditionalFormatting xmlns:xm="http://schemas.microsoft.com/office/excel/2006/main">
          <x14:cfRule type="iconSet" priority="1" id="{4CD6FB76-6427-49A4-8E14-563F28E9FF70}">
            <x14:iconSet custom="1">
              <x14:cfvo type="percent">
                <xm:f>0</xm:f>
              </x14:cfvo>
              <x14:cfvo type="num">
                <xm:f>0</xm:f>
              </x14:cfvo>
              <x14:cfvo type="num" gte="0">
                <xm:f>0</xm:f>
              </x14:cfvo>
              <x14:cfIcon iconSet="3TrafficLights1" iconId="2"/>
              <x14:cfIcon iconSet="NoIcons" iconId="0"/>
              <x14:cfIcon iconSet="3TrafficLights1" iconId="0"/>
            </x14:iconSet>
          </x14:cfRule>
          <xm:sqref>E25:F25</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J45"/>
  <sheetViews>
    <sheetView topLeftCell="A17" zoomScaleNormal="100" workbookViewId="0">
      <selection activeCell="A6" sqref="A6"/>
    </sheetView>
  </sheetViews>
  <sheetFormatPr defaultRowHeight="12.75" x14ac:dyDescent="0.2"/>
  <cols>
    <col min="1" max="1" width="61" style="60" customWidth="1"/>
    <col min="2" max="2" width="16.7109375" style="61" customWidth="1"/>
    <col min="3" max="3" width="13.5703125" style="33" customWidth="1"/>
    <col min="4" max="4" width="12.42578125" style="33" customWidth="1"/>
    <col min="5" max="5" width="18.140625" style="33" bestFit="1" customWidth="1"/>
    <col min="6" max="6" width="16.42578125" style="62" bestFit="1" customWidth="1"/>
    <col min="7" max="16384" width="9.140625" style="33"/>
  </cols>
  <sheetData>
    <row r="1" spans="1:10" ht="18" x14ac:dyDescent="0.2">
      <c r="A1" s="368" t="s">
        <v>15</v>
      </c>
      <c r="B1" s="369"/>
      <c r="C1" s="369"/>
      <c r="D1" s="369"/>
      <c r="E1" s="369"/>
      <c r="F1" s="370"/>
    </row>
    <row r="2" spans="1:10" ht="27" customHeight="1" thickBot="1" x14ac:dyDescent="0.25">
      <c r="A2" s="371" t="s">
        <v>13</v>
      </c>
      <c r="B2" s="373" t="s">
        <v>111</v>
      </c>
      <c r="C2" s="375" t="s">
        <v>112</v>
      </c>
      <c r="D2" s="377" t="s">
        <v>11</v>
      </c>
      <c r="E2" s="377" t="s">
        <v>128</v>
      </c>
      <c r="F2" s="373"/>
    </row>
    <row r="3" spans="1:10" ht="14.25" customHeight="1" thickTop="1" x14ac:dyDescent="0.2">
      <c r="A3" s="372"/>
      <c r="B3" s="374"/>
      <c r="C3" s="376"/>
      <c r="D3" s="378"/>
      <c r="E3" s="34" t="s">
        <v>113</v>
      </c>
      <c r="F3" s="262" t="s">
        <v>114</v>
      </c>
    </row>
    <row r="4" spans="1:10" ht="14.25" customHeight="1" x14ac:dyDescent="0.25">
      <c r="A4" s="35" t="s">
        <v>20</v>
      </c>
      <c r="B4" s="36">
        <f>B5+B10+B12</f>
        <v>535.30000000000007</v>
      </c>
      <c r="C4" s="36">
        <f t="shared" ref="C4:D4" si="0">C5+C10+C12</f>
        <v>16.399999999999999</v>
      </c>
      <c r="D4" s="66">
        <f t="shared" si="0"/>
        <v>541.20000000000005</v>
      </c>
      <c r="E4" s="126">
        <f>E5+E10+E12</f>
        <v>5.8999999999999773</v>
      </c>
      <c r="F4" s="223">
        <f>F5+F10+F12</f>
        <v>-10.500000000000059</v>
      </c>
    </row>
    <row r="5" spans="1:10" ht="14.25" customHeight="1" x14ac:dyDescent="0.25">
      <c r="A5" s="37" t="s">
        <v>121</v>
      </c>
      <c r="B5" s="38">
        <v>501.8</v>
      </c>
      <c r="C5" s="38">
        <v>14.9</v>
      </c>
      <c r="D5" s="39">
        <f>501.8+5.9</f>
        <v>507.7</v>
      </c>
      <c r="E5" s="127">
        <f>D5-B5</f>
        <v>5.8999999999999773</v>
      </c>
      <c r="F5" s="214">
        <f>D5-(B5+C5)</f>
        <v>-9.0000000000000568</v>
      </c>
    </row>
    <row r="6" spans="1:10" s="44" customFormat="1" ht="28.5" x14ac:dyDescent="0.2">
      <c r="A6" s="181" t="s">
        <v>115</v>
      </c>
      <c r="B6" s="182"/>
      <c r="C6" s="182"/>
      <c r="D6" s="183"/>
      <c r="E6" s="184">
        <v>-2.1</v>
      </c>
      <c r="F6" s="224"/>
      <c r="H6" s="67"/>
    </row>
    <row r="7" spans="1:10" s="44" customFormat="1" ht="30" customHeight="1" x14ac:dyDescent="0.2">
      <c r="A7" s="185" t="s">
        <v>116</v>
      </c>
      <c r="B7" s="186"/>
      <c r="C7" s="186"/>
      <c r="D7" s="187"/>
      <c r="E7" s="188">
        <v>0.4</v>
      </c>
      <c r="F7" s="225"/>
    </row>
    <row r="8" spans="1:10" s="44" customFormat="1" ht="27.75" customHeight="1" x14ac:dyDescent="0.2">
      <c r="A8" s="41" t="s">
        <v>117</v>
      </c>
      <c r="B8" s="42"/>
      <c r="C8" s="42"/>
      <c r="D8" s="43"/>
      <c r="E8" s="136">
        <v>7.6</v>
      </c>
      <c r="F8" s="226"/>
      <c r="J8" s="67"/>
    </row>
    <row r="9" spans="1:10" s="44" customFormat="1" ht="14.25" x14ac:dyDescent="0.2">
      <c r="A9" s="41"/>
      <c r="B9" s="42"/>
      <c r="C9" s="42"/>
      <c r="D9" s="43"/>
      <c r="E9" s="128"/>
      <c r="F9" s="226"/>
    </row>
    <row r="10" spans="1:10" s="44" customFormat="1" ht="14.25" customHeight="1" x14ac:dyDescent="0.25">
      <c r="A10" s="37" t="s">
        <v>21</v>
      </c>
      <c r="B10" s="45">
        <v>17.899999999999999</v>
      </c>
      <c r="C10" s="45">
        <v>0.5</v>
      </c>
      <c r="D10" s="46">
        <v>17.899999999999999</v>
      </c>
      <c r="E10" s="127">
        <f>D10-B10</f>
        <v>0</v>
      </c>
      <c r="F10" s="214">
        <f>D10-(B10+C10)</f>
        <v>-0.5</v>
      </c>
    </row>
    <row r="11" spans="1:10" s="44" customFormat="1" ht="14.25" customHeight="1" x14ac:dyDescent="0.2">
      <c r="A11" s="47"/>
      <c r="B11" s="42"/>
      <c r="C11" s="42"/>
      <c r="D11" s="43"/>
      <c r="E11" s="128"/>
      <c r="F11" s="226"/>
    </row>
    <row r="12" spans="1:10" s="44" customFormat="1" ht="14.25" customHeight="1" x14ac:dyDescent="0.25">
      <c r="A12" s="37" t="s">
        <v>22</v>
      </c>
      <c r="B12" s="45">
        <v>15.6</v>
      </c>
      <c r="C12" s="45">
        <v>1</v>
      </c>
      <c r="D12" s="46">
        <v>15.6</v>
      </c>
      <c r="E12" s="127">
        <f>D12-B12</f>
        <v>0</v>
      </c>
      <c r="F12" s="214">
        <f>D12-(B12+C12)</f>
        <v>-1.0000000000000018</v>
      </c>
    </row>
    <row r="13" spans="1:10" s="44" customFormat="1" ht="14.25" customHeight="1" x14ac:dyDescent="0.2">
      <c r="A13" s="47"/>
      <c r="B13" s="42"/>
      <c r="C13" s="42"/>
      <c r="D13" s="43"/>
      <c r="E13" s="128"/>
      <c r="F13" s="226"/>
    </row>
    <row r="14" spans="1:10" ht="14.25" customHeight="1" x14ac:dyDescent="0.25">
      <c r="A14" s="48" t="s">
        <v>18</v>
      </c>
      <c r="B14" s="49">
        <f>B15</f>
        <v>26</v>
      </c>
      <c r="C14" s="49">
        <f t="shared" ref="C14:D14" si="1">C15</f>
        <v>0.7</v>
      </c>
      <c r="D14" s="50">
        <f t="shared" si="1"/>
        <v>26</v>
      </c>
      <c r="E14" s="126">
        <f>E15</f>
        <v>0</v>
      </c>
      <c r="F14" s="227">
        <f>F15</f>
        <v>-0.69999999999999929</v>
      </c>
    </row>
    <row r="15" spans="1:10" ht="14.25" customHeight="1" x14ac:dyDescent="0.25">
      <c r="A15" s="37" t="s">
        <v>118</v>
      </c>
      <c r="B15" s="38">
        <v>26</v>
      </c>
      <c r="C15" s="38">
        <v>0.7</v>
      </c>
      <c r="D15" s="39">
        <v>26</v>
      </c>
      <c r="E15" s="127">
        <f>D15-B15</f>
        <v>0</v>
      </c>
      <c r="F15" s="214">
        <f>D15-(B15+C15)</f>
        <v>-0.69999999999999929</v>
      </c>
    </row>
    <row r="16" spans="1:10" ht="14.25" customHeight="1" x14ac:dyDescent="0.2">
      <c r="A16" s="51"/>
      <c r="B16" s="52"/>
      <c r="C16" s="52"/>
      <c r="D16" s="53"/>
      <c r="E16" s="129"/>
      <c r="F16" s="228"/>
    </row>
    <row r="17" spans="1:6" ht="14.25" customHeight="1" x14ac:dyDescent="0.25">
      <c r="A17" s="48" t="s">
        <v>23</v>
      </c>
      <c r="B17" s="49">
        <f>B18+B20</f>
        <v>187.3</v>
      </c>
      <c r="C17" s="49">
        <f t="shared" ref="C17:D17" si="2">C18+C20</f>
        <v>4.03</v>
      </c>
      <c r="D17" s="50">
        <f t="shared" si="2"/>
        <v>187.60000000000002</v>
      </c>
      <c r="E17" s="126">
        <f>E18+E20</f>
        <v>0.30000000000001137</v>
      </c>
      <c r="F17" s="227">
        <f>F18+F20</f>
        <v>-3.730000000000004</v>
      </c>
    </row>
    <row r="18" spans="1:6" ht="14.25" customHeight="1" x14ac:dyDescent="0.25">
      <c r="A18" s="37" t="s">
        <v>24</v>
      </c>
      <c r="B18" s="38">
        <v>55.5</v>
      </c>
      <c r="C18" s="38">
        <v>0.2</v>
      </c>
      <c r="D18" s="39">
        <v>55.5</v>
      </c>
      <c r="E18" s="127">
        <f>D18-B18</f>
        <v>0</v>
      </c>
      <c r="F18" s="214">
        <f>D18-(B18+C18)</f>
        <v>-0.20000000000000284</v>
      </c>
    </row>
    <row r="19" spans="1:6" ht="14.25" customHeight="1" x14ac:dyDescent="0.2">
      <c r="A19" s="54"/>
      <c r="B19" s="42"/>
      <c r="C19" s="42"/>
      <c r="D19" s="43"/>
      <c r="E19" s="128"/>
      <c r="F19" s="229"/>
    </row>
    <row r="20" spans="1:6" ht="14.25" customHeight="1" x14ac:dyDescent="0.25">
      <c r="A20" s="37" t="s">
        <v>31</v>
      </c>
      <c r="B20" s="45">
        <f>187.3-55.5</f>
        <v>131.80000000000001</v>
      </c>
      <c r="C20" s="45">
        <v>3.83</v>
      </c>
      <c r="D20" s="46">
        <f>131.8+0.3</f>
        <v>132.10000000000002</v>
      </c>
      <c r="E20" s="127">
        <f>D20-B20</f>
        <v>0.30000000000001137</v>
      </c>
      <c r="F20" s="214">
        <f>D20-(B20+C20)</f>
        <v>-3.5300000000000011</v>
      </c>
    </row>
    <row r="21" spans="1:6" ht="42.75" x14ac:dyDescent="0.2">
      <c r="A21" s="189" t="s">
        <v>119</v>
      </c>
      <c r="B21" s="182"/>
      <c r="C21" s="182"/>
      <c r="D21" s="183"/>
      <c r="E21" s="184">
        <v>0.2</v>
      </c>
      <c r="F21" s="230"/>
    </row>
    <row r="22" spans="1:6" ht="28.5" x14ac:dyDescent="0.2">
      <c r="A22" s="55" t="s">
        <v>120</v>
      </c>
      <c r="B22" s="42"/>
      <c r="C22" s="42"/>
      <c r="D22" s="43"/>
      <c r="E22" s="136">
        <v>0.1</v>
      </c>
      <c r="F22" s="229"/>
    </row>
    <row r="23" spans="1:6" ht="14.25" customHeight="1" x14ac:dyDescent="0.2">
      <c r="A23" s="56"/>
      <c r="B23" s="52"/>
      <c r="C23" s="52"/>
      <c r="D23" s="53"/>
      <c r="E23" s="129"/>
      <c r="F23" s="231"/>
    </row>
    <row r="24" spans="1:6" ht="14.25" customHeight="1" x14ac:dyDescent="0.25">
      <c r="A24" s="48" t="s">
        <v>25</v>
      </c>
      <c r="B24" s="49">
        <f>B25+B27+B29+B31+B33</f>
        <v>131.29999999999998</v>
      </c>
      <c r="C24" s="49">
        <f>C25+C27+C29+C31+C33</f>
        <v>8.44</v>
      </c>
      <c r="D24" s="50">
        <f>D25+D27+D29+D31+D33</f>
        <v>131.29999999999998</v>
      </c>
      <c r="E24" s="126">
        <f>E25+E27+E29+E31+E33</f>
        <v>0</v>
      </c>
      <c r="F24" s="227">
        <f>F25+F27+F29+F31+F33</f>
        <v>-8.4399999999999942</v>
      </c>
    </row>
    <row r="25" spans="1:6" ht="14.25" customHeight="1" x14ac:dyDescent="0.25">
      <c r="A25" s="37" t="s">
        <v>26</v>
      </c>
      <c r="B25" s="38">
        <v>52.8</v>
      </c>
      <c r="C25" s="38">
        <f>1.273-0.259+3.896+1.036-1.536+0.346-0.691+1.018+0.061</f>
        <v>5.1440000000000001</v>
      </c>
      <c r="D25" s="39">
        <v>52.8</v>
      </c>
      <c r="E25" s="127">
        <f>D25-B25</f>
        <v>0</v>
      </c>
      <c r="F25" s="214">
        <f>D25-(B25+C25)</f>
        <v>-5.1439999999999984</v>
      </c>
    </row>
    <row r="26" spans="1:6" ht="14.25" customHeight="1" x14ac:dyDescent="0.2">
      <c r="A26" s="54"/>
      <c r="B26" s="42"/>
      <c r="C26" s="42"/>
      <c r="D26" s="43"/>
      <c r="E26" s="128"/>
      <c r="F26" s="229"/>
    </row>
    <row r="27" spans="1:6" s="57" customFormat="1" ht="14.25" customHeight="1" x14ac:dyDescent="0.25">
      <c r="A27" s="37" t="s">
        <v>27</v>
      </c>
      <c r="B27" s="45">
        <v>42.2</v>
      </c>
      <c r="C27" s="45">
        <v>1.1000000000000001</v>
      </c>
      <c r="D27" s="46">
        <v>42.2</v>
      </c>
      <c r="E27" s="127">
        <f>D27-B27</f>
        <v>0</v>
      </c>
      <c r="F27" s="214">
        <f>D27-(B27+C27)</f>
        <v>-1.1000000000000014</v>
      </c>
    </row>
    <row r="28" spans="1:6" s="57" customFormat="1" ht="14.25" customHeight="1" x14ac:dyDescent="0.2">
      <c r="A28" s="54"/>
      <c r="B28" s="42"/>
      <c r="C28" s="42"/>
      <c r="D28" s="43"/>
      <c r="E28" s="128"/>
      <c r="F28" s="229"/>
    </row>
    <row r="29" spans="1:6" s="57" customFormat="1" ht="14.25" customHeight="1" x14ac:dyDescent="0.25">
      <c r="A29" s="37" t="s">
        <v>30</v>
      </c>
      <c r="B29" s="45">
        <f>11.3+13.5+5.2+4.3+0.4</f>
        <v>34.699999999999996</v>
      </c>
      <c r="C29" s="45">
        <f>0.1+0.3-2.586+2.652+0.43</f>
        <v>0.89600000000000013</v>
      </c>
      <c r="D29" s="46">
        <v>34.700000000000003</v>
      </c>
      <c r="E29" s="127">
        <f>D29-B29</f>
        <v>0</v>
      </c>
      <c r="F29" s="214">
        <f>D29-(B29+C29)</f>
        <v>-0.89599999999999369</v>
      </c>
    </row>
    <row r="30" spans="1:6" s="57" customFormat="1" ht="14.25" customHeight="1" x14ac:dyDescent="0.2">
      <c r="A30" s="41"/>
      <c r="B30" s="42"/>
      <c r="C30" s="42"/>
      <c r="D30" s="43"/>
      <c r="E30" s="128"/>
      <c r="F30" s="229"/>
    </row>
    <row r="31" spans="1:6" ht="15" x14ac:dyDescent="0.25">
      <c r="A31" s="37" t="s">
        <v>28</v>
      </c>
      <c r="B31" s="45">
        <v>-3.2</v>
      </c>
      <c r="C31" s="45">
        <v>0.5</v>
      </c>
      <c r="D31" s="46">
        <v>-3.2</v>
      </c>
      <c r="E31" s="127">
        <f>D31-B31</f>
        <v>0</v>
      </c>
      <c r="F31" s="214">
        <f>D31-(B31+C31)</f>
        <v>-0.5</v>
      </c>
    </row>
    <row r="32" spans="1:6" ht="14.25" x14ac:dyDescent="0.2">
      <c r="A32" s="54"/>
      <c r="B32" s="42"/>
      <c r="C32" s="42"/>
      <c r="D32" s="43"/>
      <c r="E32" s="128"/>
      <c r="F32" s="229"/>
    </row>
    <row r="33" spans="1:6" ht="15" x14ac:dyDescent="0.25">
      <c r="A33" s="100" t="s">
        <v>29</v>
      </c>
      <c r="B33" s="45">
        <v>4.8</v>
      </c>
      <c r="C33" s="45">
        <v>0.8</v>
      </c>
      <c r="D33" s="46">
        <v>4.8</v>
      </c>
      <c r="E33" s="127">
        <f>D33-B33</f>
        <v>0</v>
      </c>
      <c r="F33" s="214">
        <f>D33-(B33+C33)</f>
        <v>-0.79999999999999982</v>
      </c>
    </row>
    <row r="34" spans="1:6" s="70" customFormat="1" ht="28.5" x14ac:dyDescent="0.25">
      <c r="A34" s="267" t="s">
        <v>125</v>
      </c>
      <c r="B34" s="68"/>
      <c r="C34" s="68"/>
      <c r="D34" s="69"/>
      <c r="E34" s="130"/>
      <c r="F34" s="232"/>
    </row>
    <row r="35" spans="1:6" s="70" customFormat="1" ht="15" x14ac:dyDescent="0.25">
      <c r="A35" s="125"/>
      <c r="B35" s="68"/>
      <c r="C35" s="68"/>
      <c r="D35" s="69"/>
      <c r="E35" s="130"/>
      <c r="F35" s="232"/>
    </row>
    <row r="36" spans="1:6" ht="15" customHeight="1" x14ac:dyDescent="0.2">
      <c r="A36" s="265" t="s">
        <v>12</v>
      </c>
      <c r="B36" s="71"/>
      <c r="C36" s="71"/>
      <c r="D36" s="71"/>
      <c r="E36" s="258">
        <f>E6</f>
        <v>-2.1</v>
      </c>
      <c r="F36" s="259">
        <f>F24+F17+F4+F14</f>
        <v>-23.370000000000058</v>
      </c>
    </row>
    <row r="37" spans="1:6" ht="15" customHeight="1" x14ac:dyDescent="0.2">
      <c r="A37" s="265" t="s">
        <v>16</v>
      </c>
      <c r="B37" s="58"/>
      <c r="C37" s="58"/>
      <c r="D37" s="59"/>
      <c r="E37" s="260">
        <f>E17+E8+E7</f>
        <v>8.3000000000000114</v>
      </c>
      <c r="F37" s="261">
        <v>0</v>
      </c>
    </row>
    <row r="38" spans="1:6" ht="16.5" thickBot="1" x14ac:dyDescent="0.25">
      <c r="A38" s="266" t="s">
        <v>0</v>
      </c>
      <c r="B38" s="114">
        <f>B24+B17+B4+B14</f>
        <v>879.90000000000009</v>
      </c>
      <c r="C38" s="114">
        <f>C24+C17+C4+C14</f>
        <v>29.569999999999997</v>
      </c>
      <c r="D38" s="115">
        <f>D24+D14+D17+D4</f>
        <v>886.1</v>
      </c>
      <c r="E38" s="98">
        <f>E24+E17+E4+E14</f>
        <v>6.1999999999999886</v>
      </c>
      <c r="F38" s="233">
        <f>F24+F17+F4+F14</f>
        <v>-23.370000000000058</v>
      </c>
    </row>
    <row r="39" spans="1:6" ht="13.5" thickTop="1" x14ac:dyDescent="0.2">
      <c r="C39" s="61"/>
      <c r="D39" s="61"/>
      <c r="E39" s="61"/>
    </row>
    <row r="40" spans="1:6" x14ac:dyDescent="0.2">
      <c r="D40" s="61"/>
    </row>
    <row r="41" spans="1:6" x14ac:dyDescent="0.2">
      <c r="A41" s="213" t="s">
        <v>147</v>
      </c>
    </row>
    <row r="42" spans="1:6" x14ac:dyDescent="0.2">
      <c r="A42" s="213" t="s">
        <v>162</v>
      </c>
      <c r="B42" s="61">
        <f>C38-(E22+E8)</f>
        <v>21.869999999999997</v>
      </c>
    </row>
    <row r="43" spans="1:6" x14ac:dyDescent="0.2">
      <c r="A43" s="213" t="s">
        <v>163</v>
      </c>
      <c r="B43" s="61">
        <f>-(E21+E6+E7)</f>
        <v>1.5</v>
      </c>
    </row>
    <row r="45" spans="1:6" x14ac:dyDescent="0.2">
      <c r="E45" s="63"/>
    </row>
  </sheetData>
  <dataConsolidate>
    <dataRefs count="1">
      <dataRef ref="H5:H6" sheet="S &amp; S (3)" r:id="rId1"/>
    </dataRefs>
  </dataConsolidate>
  <mergeCells count="6">
    <mergeCell ref="B2:B3"/>
    <mergeCell ref="C2:C3"/>
    <mergeCell ref="D2:D3"/>
    <mergeCell ref="E2:F2"/>
    <mergeCell ref="A1:F1"/>
    <mergeCell ref="A2:A3"/>
  </mergeCells>
  <pageMargins left="0.51181102362204722" right="0.51181102362204722" top="0.74803149606299213" bottom="0.74803149606299213" header="0" footer="0"/>
  <pageSetup paperSize="9" orientation="landscape" r:id="rId2"/>
  <drawing r:id="rId3"/>
  <extLst>
    <ext xmlns:x14="http://schemas.microsoft.com/office/spreadsheetml/2009/9/main" uri="{78C0D931-6437-407d-A8EE-F0AAD7539E65}">
      <x14:conditionalFormattings>
        <x14:conditionalFormatting xmlns:xm="http://schemas.microsoft.com/office/excel/2006/main">
          <x14:cfRule type="iconSet" priority="2" id="{53E73887-0F82-4055-8798-FF9ADF4FE98A}">
            <x14:iconSet custom="1">
              <x14:cfvo type="percent">
                <xm:f>0</xm:f>
              </x14:cfvo>
              <x14:cfvo type="num">
                <xm:f>0</xm:f>
              </x14:cfvo>
              <x14:cfvo type="num" gte="0">
                <xm:f>0</xm:f>
              </x14:cfvo>
              <x14:cfIcon iconSet="3TrafficLights1" iconId="2"/>
              <x14:cfIcon iconSet="3TrafficLights1" iconId="2"/>
              <x14:cfIcon iconSet="3TrafficLights1" iconId="0"/>
            </x14:iconSet>
          </x14:cfRule>
          <xm:sqref>E4:F33</xm:sqref>
        </x14:conditionalFormatting>
        <x14:conditionalFormatting xmlns:xm="http://schemas.microsoft.com/office/excel/2006/main">
          <x14:cfRule type="iconSet" priority="1" id="{E71703F9-D69E-46AD-AFCA-D6CBA586B868}">
            <x14:iconSet custom="1">
              <x14:cfvo type="percent">
                <xm:f>0</xm:f>
              </x14:cfvo>
              <x14:cfvo type="num">
                <xm:f>0</xm:f>
              </x14:cfvo>
              <x14:cfvo type="num" gte="0">
                <xm:f>0</xm:f>
              </x14:cfvo>
              <x14:cfIcon iconSet="3TrafficLights1" iconId="2"/>
              <x14:cfIcon iconSet="3TrafficLights1" iconId="2"/>
              <x14:cfIcon iconSet="3TrafficLights1" iconId="0"/>
            </x14:iconSet>
          </x14:cfRule>
          <xm:sqref>E38:F38</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F33"/>
  <sheetViews>
    <sheetView topLeftCell="A14" zoomScaleNormal="100" workbookViewId="0">
      <selection activeCell="A5" sqref="A5"/>
    </sheetView>
  </sheetViews>
  <sheetFormatPr defaultRowHeight="12.75" x14ac:dyDescent="0.2"/>
  <cols>
    <col min="1" max="1" width="55.42578125" style="1" customWidth="1"/>
    <col min="2" max="2" width="17" style="3" customWidth="1"/>
    <col min="3" max="3" width="13.5703125" customWidth="1"/>
    <col min="4" max="4" width="12.7109375" customWidth="1"/>
    <col min="5" max="5" width="18.140625" bestFit="1" customWidth="1"/>
    <col min="6" max="6" width="16.42578125" bestFit="1" customWidth="1"/>
  </cols>
  <sheetData>
    <row r="1" spans="1:6" ht="18" x14ac:dyDescent="0.2">
      <c r="A1" s="368" t="s">
        <v>15</v>
      </c>
      <c r="B1" s="369"/>
      <c r="C1" s="369"/>
      <c r="D1" s="369"/>
      <c r="E1" s="369"/>
      <c r="F1" s="370"/>
    </row>
    <row r="2" spans="1:6" ht="33.75" customHeight="1" thickBot="1" x14ac:dyDescent="0.25">
      <c r="A2" s="371" t="s">
        <v>3</v>
      </c>
      <c r="B2" s="373" t="s">
        <v>111</v>
      </c>
      <c r="C2" s="375" t="s">
        <v>112</v>
      </c>
      <c r="D2" s="377" t="s">
        <v>11</v>
      </c>
      <c r="E2" s="377" t="s">
        <v>128</v>
      </c>
      <c r="F2" s="380"/>
    </row>
    <row r="3" spans="1:6" ht="14.25" customHeight="1" thickTop="1" x14ac:dyDescent="0.2">
      <c r="A3" s="372"/>
      <c r="B3" s="374"/>
      <c r="C3" s="376"/>
      <c r="D3" s="378"/>
      <c r="E3" s="34" t="s">
        <v>113</v>
      </c>
      <c r="F3" s="240" t="s">
        <v>114</v>
      </c>
    </row>
    <row r="4" spans="1:6" ht="14.25" customHeight="1" x14ac:dyDescent="0.2">
      <c r="A4" s="158" t="s">
        <v>130</v>
      </c>
      <c r="B4" s="159">
        <v>23.1</v>
      </c>
      <c r="C4" s="159">
        <v>0.8</v>
      </c>
      <c r="D4" s="216">
        <v>23.9</v>
      </c>
      <c r="E4" s="163">
        <f>D4-B4</f>
        <v>0.79999999999999716</v>
      </c>
      <c r="F4" s="241">
        <f>D4-(B4+C4)</f>
        <v>0</v>
      </c>
    </row>
    <row r="5" spans="1:6" s="4" customFormat="1" ht="51" x14ac:dyDescent="0.2">
      <c r="A5" s="247" t="s">
        <v>151</v>
      </c>
      <c r="B5" s="14"/>
      <c r="C5" s="14"/>
      <c r="D5" s="15"/>
      <c r="E5" s="64">
        <v>0.8</v>
      </c>
      <c r="F5" s="242"/>
    </row>
    <row r="6" spans="1:6" s="4" customFormat="1" ht="15" x14ac:dyDescent="0.2">
      <c r="A6" s="158" t="s">
        <v>131</v>
      </c>
      <c r="B6" s="159">
        <v>15.9</v>
      </c>
      <c r="C6" s="159">
        <v>0</v>
      </c>
      <c r="D6" s="216">
        <v>15.7</v>
      </c>
      <c r="E6" s="163">
        <f>D6-B6</f>
        <v>-0.20000000000000107</v>
      </c>
      <c r="F6" s="241">
        <f>D6-(B6+C6)</f>
        <v>-0.20000000000000107</v>
      </c>
    </row>
    <row r="7" spans="1:6" s="4" customFormat="1" ht="51" x14ac:dyDescent="0.2">
      <c r="A7" s="247" t="s">
        <v>156</v>
      </c>
      <c r="B7" s="14"/>
      <c r="C7" s="14"/>
      <c r="D7" s="15"/>
      <c r="E7" s="64">
        <v>0.2</v>
      </c>
      <c r="F7" s="242"/>
    </row>
    <row r="8" spans="1:6" s="4" customFormat="1" ht="38.25" x14ac:dyDescent="0.2">
      <c r="A8" s="247" t="s">
        <v>155</v>
      </c>
      <c r="B8" s="14"/>
      <c r="C8" s="14"/>
      <c r="D8" s="15"/>
      <c r="E8" s="64">
        <v>-0.4</v>
      </c>
      <c r="F8" s="242"/>
    </row>
    <row r="9" spans="1:6" s="4" customFormat="1" ht="14.25" customHeight="1" x14ac:dyDescent="0.2">
      <c r="A9" s="158" t="s">
        <v>132</v>
      </c>
      <c r="B9" s="159">
        <v>18.3</v>
      </c>
      <c r="C9" s="159">
        <v>0.2</v>
      </c>
      <c r="D9" s="216">
        <v>19</v>
      </c>
      <c r="E9" s="163">
        <f>D9-B9</f>
        <v>0.69999999999999929</v>
      </c>
      <c r="F9" s="241">
        <f>D9-(B9+C9)</f>
        <v>0.5</v>
      </c>
    </row>
    <row r="10" spans="1:6" s="4" customFormat="1" ht="63.75" x14ac:dyDescent="0.2">
      <c r="A10" s="247" t="s">
        <v>153</v>
      </c>
      <c r="B10" s="14"/>
      <c r="C10" s="14"/>
      <c r="D10" s="15"/>
      <c r="E10" s="64">
        <v>-0.2</v>
      </c>
      <c r="F10" s="242"/>
    </row>
    <row r="11" spans="1:6" s="4" customFormat="1" ht="51" x14ac:dyDescent="0.2">
      <c r="A11" s="247" t="s">
        <v>152</v>
      </c>
      <c r="B11" s="14"/>
      <c r="C11" s="14"/>
      <c r="D11" s="15"/>
      <c r="E11" s="64">
        <v>0.9</v>
      </c>
      <c r="F11" s="242"/>
    </row>
    <row r="12" spans="1:6" s="4" customFormat="1" ht="14.25" customHeight="1" x14ac:dyDescent="0.2">
      <c r="A12" s="158" t="s">
        <v>133</v>
      </c>
      <c r="B12" s="159">
        <v>18.100000000000001</v>
      </c>
      <c r="C12" s="159">
        <v>1.1000000000000001</v>
      </c>
      <c r="D12" s="216">
        <v>17.7</v>
      </c>
      <c r="E12" s="163">
        <f>D12-B12</f>
        <v>-0.40000000000000213</v>
      </c>
      <c r="F12" s="241">
        <f>D12-(B12+C12)</f>
        <v>-1.5000000000000036</v>
      </c>
    </row>
    <row r="13" spans="1:6" s="4" customFormat="1" ht="45" customHeight="1" x14ac:dyDescent="0.2">
      <c r="A13" s="246" t="s">
        <v>161</v>
      </c>
      <c r="B13" s="14"/>
      <c r="C13" s="14"/>
      <c r="D13" s="15"/>
      <c r="E13" s="64"/>
      <c r="F13" s="242"/>
    </row>
    <row r="14" spans="1:6" s="4" customFormat="1" ht="71.25" x14ac:dyDescent="0.2">
      <c r="A14" s="246" t="s">
        <v>159</v>
      </c>
      <c r="B14" s="14"/>
      <c r="C14" s="14"/>
      <c r="D14" s="15"/>
      <c r="E14" s="64">
        <v>-0.6</v>
      </c>
      <c r="F14" s="242"/>
    </row>
    <row r="15" spans="1:6" s="4" customFormat="1" ht="28.5" x14ac:dyDescent="0.2">
      <c r="A15" s="246" t="s">
        <v>160</v>
      </c>
      <c r="B15" s="14"/>
      <c r="C15" s="14"/>
      <c r="D15" s="15"/>
      <c r="E15" s="64">
        <v>-0.1</v>
      </c>
      <c r="F15" s="242"/>
    </row>
    <row r="16" spans="1:6" s="4" customFormat="1" ht="33.75" customHeight="1" x14ac:dyDescent="0.2">
      <c r="A16" s="246" t="s">
        <v>158</v>
      </c>
      <c r="B16" s="14"/>
      <c r="C16" s="14"/>
      <c r="D16" s="15"/>
      <c r="E16" s="64">
        <v>0.3</v>
      </c>
      <c r="F16" s="242"/>
    </row>
    <row r="17" spans="1:6" s="4" customFormat="1" ht="57.75" customHeight="1" x14ac:dyDescent="0.2">
      <c r="A17" s="246" t="s">
        <v>157</v>
      </c>
      <c r="B17" s="14"/>
      <c r="C17" s="14"/>
      <c r="D17" s="15"/>
      <c r="E17" s="64"/>
      <c r="F17" s="242"/>
    </row>
    <row r="18" spans="1:6" s="4" customFormat="1" ht="14.25" customHeight="1" x14ac:dyDescent="0.2">
      <c r="A18" s="158" t="s">
        <v>134</v>
      </c>
      <c r="B18" s="159">
        <v>2.2999999999999998</v>
      </c>
      <c r="C18" s="159">
        <v>0.4</v>
      </c>
      <c r="D18" s="216">
        <v>2.7</v>
      </c>
      <c r="E18" s="163">
        <f>D18-B18</f>
        <v>0.40000000000000036</v>
      </c>
      <c r="F18" s="241">
        <f>D18-(B18+C18)</f>
        <v>0</v>
      </c>
    </row>
    <row r="19" spans="1:6" ht="51" x14ac:dyDescent="0.2">
      <c r="A19" s="247" t="s">
        <v>140</v>
      </c>
      <c r="B19" s="11"/>
      <c r="C19" s="11"/>
      <c r="D19" s="217"/>
      <c r="E19" s="218">
        <v>0.4</v>
      </c>
      <c r="F19" s="243"/>
    </row>
    <row r="20" spans="1:6" s="5" customFormat="1" ht="14.25" customHeight="1" x14ac:dyDescent="0.2">
      <c r="A20" s="248"/>
      <c r="B20" s="12"/>
      <c r="C20" s="12"/>
      <c r="D20" s="138"/>
      <c r="E20" s="143"/>
      <c r="F20" s="244"/>
    </row>
    <row r="21" spans="1:6" s="5" customFormat="1" ht="14.25" customHeight="1" x14ac:dyDescent="0.2">
      <c r="A21" s="265" t="s">
        <v>12</v>
      </c>
      <c r="B21" s="9"/>
      <c r="C21" s="6"/>
      <c r="D21" s="139"/>
      <c r="E21" s="145">
        <f>E15+E14+E10+E8</f>
        <v>-1.2999999999999998</v>
      </c>
      <c r="F21" s="249">
        <f>F18+F12+F6</f>
        <v>-1.7000000000000046</v>
      </c>
    </row>
    <row r="22" spans="1:6" s="5" customFormat="1" ht="14.25" customHeight="1" x14ac:dyDescent="0.2">
      <c r="A22" s="265" t="s">
        <v>16</v>
      </c>
      <c r="B22" s="7"/>
      <c r="C22" s="7"/>
      <c r="D22" s="140"/>
      <c r="E22" s="99">
        <f>E18+E16+E11+E7+E4</f>
        <v>2.5999999999999979</v>
      </c>
      <c r="F22" s="250">
        <f>F9</f>
        <v>0.5</v>
      </c>
    </row>
    <row r="23" spans="1:6" s="5" customFormat="1" ht="14.25" customHeight="1" thickBot="1" x14ac:dyDescent="0.25">
      <c r="A23" s="266" t="s">
        <v>0</v>
      </c>
      <c r="B23" s="219">
        <f>B4+B6+B9+B12+B18</f>
        <v>77.7</v>
      </c>
      <c r="C23" s="219">
        <f>C4+C6+C9+C12+C18</f>
        <v>2.5</v>
      </c>
      <c r="D23" s="220">
        <f>D4+D6+D9+D12+D18</f>
        <v>79</v>
      </c>
      <c r="E23" s="65">
        <f>E4+E6+E9+E12+E18</f>
        <v>1.2999999999999936</v>
      </c>
      <c r="F23" s="245">
        <f>F4+F6+F9+F12+F18</f>
        <v>-1.2000000000000046</v>
      </c>
    </row>
    <row r="24" spans="1:6" ht="13.5" thickTop="1" x14ac:dyDescent="0.2"/>
    <row r="25" spans="1:6" x14ac:dyDescent="0.2">
      <c r="A25" s="213" t="s">
        <v>147</v>
      </c>
    </row>
    <row r="26" spans="1:6" x14ac:dyDescent="0.2">
      <c r="A26" s="213" t="s">
        <v>162</v>
      </c>
      <c r="B26" s="3">
        <v>1.2</v>
      </c>
    </row>
    <row r="27" spans="1:6" x14ac:dyDescent="0.2">
      <c r="A27" s="213" t="s">
        <v>163</v>
      </c>
      <c r="B27" s="3">
        <v>0</v>
      </c>
    </row>
    <row r="33" spans="5:5" x14ac:dyDescent="0.2">
      <c r="E33" s="8"/>
    </row>
  </sheetData>
  <dataConsolidate>
    <dataRefs count="1">
      <dataRef ref="H5:H6" sheet="S &amp; S (3)"/>
    </dataRefs>
  </dataConsolidate>
  <mergeCells count="6">
    <mergeCell ref="E2:F2"/>
    <mergeCell ref="B2:B3"/>
    <mergeCell ref="C2:C3"/>
    <mergeCell ref="D2:D3"/>
    <mergeCell ref="A1:F1"/>
    <mergeCell ref="A2:A3"/>
  </mergeCells>
  <pageMargins left="0.70866141732283472" right="0.70866141732283472" top="0.74803149606299213" bottom="0.74803149606299213" header="0.31496062992125984" footer="0.31496062992125984"/>
  <pageSetup paperSize="9" orientation="landscape" horizontalDpi="300" verticalDpi="300" r:id="rId1"/>
  <drawing r:id="rId2"/>
  <extLst>
    <ext xmlns:x14="http://schemas.microsoft.com/office/spreadsheetml/2009/9/main" uri="{78C0D931-6437-407d-A8EE-F0AAD7539E65}">
      <x14:conditionalFormattings>
        <x14:conditionalFormatting xmlns:xm="http://schemas.microsoft.com/office/excel/2006/main">
          <x14:cfRule type="iconSet" priority="4" id="{5DD4A80C-8150-4C02-B063-2603F3BA03E1}">
            <x14:iconSet custom="1">
              <x14:cfvo type="percent">
                <xm:f>0</xm:f>
              </x14:cfvo>
              <x14:cfvo type="num">
                <xm:f>0</xm:f>
              </x14:cfvo>
              <x14:cfvo type="num" gte="0">
                <xm:f>0</xm:f>
              </x14:cfvo>
              <x14:cfIcon iconSet="3TrafficLights1" iconId="2"/>
              <x14:cfIcon iconSet="3TrafficLights1" iconId="2"/>
              <x14:cfIcon iconSet="3TrafficLights1" iconId="0"/>
            </x14:iconSet>
          </x14:cfRule>
          <xm:sqref>E12:F20 E4:F9 F10</xm:sqref>
        </x14:conditionalFormatting>
        <x14:conditionalFormatting xmlns:xm="http://schemas.microsoft.com/office/excel/2006/main">
          <x14:cfRule type="iconSet" priority="3" id="{948FC8A7-6921-4E8E-82C4-48161CBFC82B}">
            <x14:iconSet custom="1">
              <x14:cfvo type="percent">
                <xm:f>0</xm:f>
              </x14:cfvo>
              <x14:cfvo type="num">
                <xm:f>0</xm:f>
              </x14:cfvo>
              <x14:cfvo type="num" gte="0">
                <xm:f>0</xm:f>
              </x14:cfvo>
              <x14:cfIcon iconSet="3TrafficLights1" iconId="2"/>
              <x14:cfIcon iconSet="3TrafficLights1" iconId="2"/>
              <x14:cfIcon iconSet="3TrafficLights1" iconId="0"/>
            </x14:iconSet>
          </x14:cfRule>
          <xm:sqref>E23:F23</xm:sqref>
        </x14:conditionalFormatting>
        <x14:conditionalFormatting xmlns:xm="http://schemas.microsoft.com/office/excel/2006/main">
          <x14:cfRule type="iconSet" priority="1" id="{B2F79B1F-0E35-4093-9AD9-A401B3AE6527}">
            <x14:iconSet custom="1">
              <x14:cfvo type="percent">
                <xm:f>0</xm:f>
              </x14:cfvo>
              <x14:cfvo type="num">
                <xm:f>0</xm:f>
              </x14:cfvo>
              <x14:cfvo type="num" gte="0">
                <xm:f>0</xm:f>
              </x14:cfvo>
              <x14:cfIcon iconSet="3TrafficLights1" iconId="2"/>
              <x14:cfIcon iconSet="3TrafficLights1" iconId="2"/>
              <x14:cfIcon iconSet="3TrafficLights1" iconId="0"/>
            </x14:iconSet>
          </x14:cfRule>
          <xm:sqref>E10</xm:sqref>
        </x14:conditionalFormatting>
        <x14:conditionalFormatting xmlns:xm="http://schemas.microsoft.com/office/excel/2006/main">
          <x14:cfRule type="iconSet" priority="7" id="{C014B4E3-6FFC-4C05-B802-EBDA4E2CC75C}">
            <x14:iconSet custom="1">
              <x14:cfvo type="percent">
                <xm:f>0</xm:f>
              </x14:cfvo>
              <x14:cfvo type="num">
                <xm:f>0</xm:f>
              </x14:cfvo>
              <x14:cfvo type="num" gte="0">
                <xm:f>0</xm:f>
              </x14:cfvo>
              <x14:cfIcon iconSet="3TrafficLights1" iconId="2"/>
              <x14:cfIcon iconSet="3TrafficLights1" iconId="2"/>
              <x14:cfIcon iconSet="3TrafficLights1" iconId="0"/>
            </x14:iconSet>
          </x14:cfRule>
          <xm:sqref>E11:F11</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H58"/>
  <sheetViews>
    <sheetView topLeftCell="A45" workbookViewId="0">
      <selection sqref="A1:F1"/>
    </sheetView>
  </sheetViews>
  <sheetFormatPr defaultRowHeight="12.75" x14ac:dyDescent="0.2"/>
  <cols>
    <col min="1" max="1" width="59.85546875" style="1" customWidth="1"/>
    <col min="2" max="2" width="16.7109375" style="3" customWidth="1"/>
    <col min="3" max="3" width="13.7109375" customWidth="1"/>
    <col min="4" max="4" width="13" customWidth="1"/>
    <col min="5" max="5" width="18.140625" bestFit="1" customWidth="1"/>
    <col min="6" max="6" width="16.42578125" bestFit="1" customWidth="1"/>
  </cols>
  <sheetData>
    <row r="1" spans="1:6" ht="18" x14ac:dyDescent="0.2">
      <c r="A1" s="368" t="s">
        <v>15</v>
      </c>
      <c r="B1" s="369"/>
      <c r="C1" s="369"/>
      <c r="D1" s="369"/>
      <c r="E1" s="369"/>
      <c r="F1" s="370"/>
    </row>
    <row r="2" spans="1:6" ht="30.75" customHeight="1" thickBot="1" x14ac:dyDescent="0.25">
      <c r="A2" s="371" t="s">
        <v>4</v>
      </c>
      <c r="B2" s="381" t="s">
        <v>111</v>
      </c>
      <c r="C2" s="383" t="s">
        <v>112</v>
      </c>
      <c r="D2" s="385" t="s">
        <v>11</v>
      </c>
      <c r="E2" s="387" t="s">
        <v>135</v>
      </c>
      <c r="F2" s="388"/>
    </row>
    <row r="3" spans="1:6" ht="14.25" customHeight="1" thickTop="1" x14ac:dyDescent="0.2">
      <c r="A3" s="372"/>
      <c r="B3" s="382"/>
      <c r="C3" s="384"/>
      <c r="D3" s="386"/>
      <c r="E3" s="141" t="s">
        <v>113</v>
      </c>
      <c r="F3" s="263" t="s">
        <v>114</v>
      </c>
    </row>
    <row r="4" spans="1:6" ht="15" x14ac:dyDescent="0.2">
      <c r="A4" s="17" t="s">
        <v>58</v>
      </c>
      <c r="B4" s="18">
        <f>SUM(B5)</f>
        <v>-14.8</v>
      </c>
      <c r="C4" s="18">
        <f>SUM(C5)</f>
        <v>0</v>
      </c>
      <c r="D4" s="19">
        <f>SUM(D5)</f>
        <v>-14.8</v>
      </c>
      <c r="E4" s="146">
        <f>SUM(E5)</f>
        <v>0</v>
      </c>
      <c r="F4" s="157">
        <f>D4-B4-C4</f>
        <v>0</v>
      </c>
    </row>
    <row r="5" spans="1:6" ht="15" x14ac:dyDescent="0.2">
      <c r="A5" s="161" t="s">
        <v>79</v>
      </c>
      <c r="B5" s="160">
        <v>-14.8</v>
      </c>
      <c r="C5" s="160">
        <v>0</v>
      </c>
      <c r="D5" s="162">
        <v>-14.8</v>
      </c>
      <c r="E5" s="163">
        <f>D5-B5</f>
        <v>0</v>
      </c>
      <c r="F5" s="164">
        <f>D5-B5-C5</f>
        <v>0</v>
      </c>
    </row>
    <row r="6" spans="1:6" ht="14.25" x14ac:dyDescent="0.2">
      <c r="A6" s="20"/>
      <c r="B6" s="11"/>
      <c r="C6" s="11"/>
      <c r="D6" s="15"/>
      <c r="E6" s="64"/>
      <c r="F6" s="16"/>
    </row>
    <row r="7" spans="1:6" ht="15" x14ac:dyDescent="0.2">
      <c r="A7" s="21" t="s">
        <v>18</v>
      </c>
      <c r="B7" s="215">
        <f t="shared" ref="B7:D7" si="0">SUM(B8+B10+B11+B13+B14)</f>
        <v>246.4</v>
      </c>
      <c r="C7" s="215">
        <f t="shared" si="0"/>
        <v>3.1</v>
      </c>
      <c r="D7" s="215">
        <f t="shared" si="0"/>
        <v>246.8</v>
      </c>
      <c r="E7" s="147">
        <f>SUM(E8+E10+E11+E13+E14)</f>
        <v>0.39999999999999991</v>
      </c>
      <c r="F7" s="221">
        <f>SUM(F8+F10+F11+F13+F14)</f>
        <v>-2.7</v>
      </c>
    </row>
    <row r="8" spans="1:6" ht="15" x14ac:dyDescent="0.2">
      <c r="A8" s="161" t="s">
        <v>80</v>
      </c>
      <c r="B8" s="160">
        <v>200</v>
      </c>
      <c r="C8" s="160">
        <f>SUM('[1]Hent Data'!W32)/1000000</f>
        <v>0</v>
      </c>
      <c r="D8" s="162">
        <v>200</v>
      </c>
      <c r="E8" s="163">
        <f>D8-B8</f>
        <v>0</v>
      </c>
      <c r="F8" s="164">
        <f>D8-B8-C8</f>
        <v>0</v>
      </c>
    </row>
    <row r="9" spans="1:6" ht="72" customHeight="1" x14ac:dyDescent="0.2">
      <c r="A9" s="27" t="s">
        <v>143</v>
      </c>
      <c r="B9" s="14"/>
      <c r="C9" s="14"/>
      <c r="D9" s="15"/>
      <c r="E9" s="64">
        <v>0</v>
      </c>
      <c r="F9" s="16"/>
    </row>
    <row r="10" spans="1:6" ht="28.5" x14ac:dyDescent="0.2">
      <c r="A10" s="161" t="s">
        <v>81</v>
      </c>
      <c r="B10" s="160">
        <f>20.4+11</f>
        <v>31.4</v>
      </c>
      <c r="C10" s="160">
        <f>0.4+0.2</f>
        <v>0.60000000000000009</v>
      </c>
      <c r="D10" s="162">
        <v>31.4</v>
      </c>
      <c r="E10" s="163">
        <f>D10-B10</f>
        <v>0</v>
      </c>
      <c r="F10" s="164">
        <f>D10-B10-C10</f>
        <v>-0.60000000000000009</v>
      </c>
    </row>
    <row r="11" spans="1:6" ht="15" x14ac:dyDescent="0.2">
      <c r="A11" s="161" t="s">
        <v>82</v>
      </c>
      <c r="B11" s="160">
        <v>1.1000000000000001</v>
      </c>
      <c r="C11" s="160">
        <v>0</v>
      </c>
      <c r="D11" s="162">
        <v>1.5</v>
      </c>
      <c r="E11" s="163">
        <f>D11-B11</f>
        <v>0.39999999999999991</v>
      </c>
      <c r="F11" s="164">
        <f>D11-B11-C11</f>
        <v>0.39999999999999991</v>
      </c>
    </row>
    <row r="12" spans="1:6" ht="72.75" customHeight="1" x14ac:dyDescent="0.2">
      <c r="A12" s="28" t="s">
        <v>144</v>
      </c>
      <c r="B12" s="23"/>
      <c r="C12" s="23"/>
      <c r="D12" s="24"/>
      <c r="E12" s="142">
        <v>0.4</v>
      </c>
      <c r="F12" s="120"/>
    </row>
    <row r="13" spans="1:6" ht="15" x14ac:dyDescent="0.2">
      <c r="A13" s="161" t="s">
        <v>83</v>
      </c>
      <c r="B13" s="160">
        <v>10.6</v>
      </c>
      <c r="C13" s="160">
        <v>2.5</v>
      </c>
      <c r="D13" s="162">
        <v>10.6</v>
      </c>
      <c r="E13" s="163">
        <f>D13-B13</f>
        <v>0</v>
      </c>
      <c r="F13" s="164">
        <f>D13-B13-C13</f>
        <v>-2.5</v>
      </c>
    </row>
    <row r="14" spans="1:6" ht="15" x14ac:dyDescent="0.2">
      <c r="A14" s="161" t="s">
        <v>84</v>
      </c>
      <c r="B14" s="160">
        <v>3.3</v>
      </c>
      <c r="C14" s="160">
        <v>0</v>
      </c>
      <c r="D14" s="162">
        <v>3.3</v>
      </c>
      <c r="E14" s="163">
        <f>D14-B14</f>
        <v>0</v>
      </c>
      <c r="F14" s="164">
        <f>D14-B14-C14</f>
        <v>0</v>
      </c>
    </row>
    <row r="15" spans="1:6" ht="14.25" x14ac:dyDescent="0.2">
      <c r="A15" s="20"/>
      <c r="B15" s="11"/>
      <c r="C15" s="11"/>
      <c r="D15" s="15"/>
      <c r="E15" s="64"/>
      <c r="F15" s="16"/>
    </row>
    <row r="16" spans="1:6" ht="15" x14ac:dyDescent="0.2">
      <c r="A16" s="21" t="s">
        <v>17</v>
      </c>
      <c r="B16" s="25">
        <f>SUM(B17:B30)</f>
        <v>415.8</v>
      </c>
      <c r="C16" s="25">
        <f>SUM(C17:C30)</f>
        <v>8.6</v>
      </c>
      <c r="D16" s="137">
        <f>SUM(D17:D30)</f>
        <v>411.79999999999995</v>
      </c>
      <c r="E16" s="147">
        <f>SUM(E17+E22+E24+E26+E27+E28+E30)</f>
        <v>-4.0000000000000027</v>
      </c>
      <c r="F16" s="157">
        <f>D16-B16-C16</f>
        <v>-12.600000000000056</v>
      </c>
    </row>
    <row r="17" spans="1:6" ht="15" x14ac:dyDescent="0.2">
      <c r="A17" s="165" t="s">
        <v>85</v>
      </c>
      <c r="B17" s="161">
        <v>6.1</v>
      </c>
      <c r="C17" s="166">
        <v>4</v>
      </c>
      <c r="D17" s="167">
        <v>4.8</v>
      </c>
      <c r="E17" s="163">
        <f>D17-B17</f>
        <v>-1.2999999999999998</v>
      </c>
      <c r="F17" s="164">
        <f>D17-B17-C17</f>
        <v>-5.3</v>
      </c>
    </row>
    <row r="18" spans="1:6" ht="71.25" x14ac:dyDescent="0.2">
      <c r="A18" s="198" t="s">
        <v>86</v>
      </c>
      <c r="B18" s="199"/>
      <c r="C18" s="199"/>
      <c r="D18" s="200"/>
      <c r="E18" s="201">
        <v>-2</v>
      </c>
      <c r="F18" s="202"/>
    </row>
    <row r="19" spans="1:6" ht="28.5" customHeight="1" x14ac:dyDescent="0.2">
      <c r="A19" s="203" t="s">
        <v>87</v>
      </c>
      <c r="B19" s="204"/>
      <c r="C19" s="204"/>
      <c r="D19" s="205"/>
      <c r="E19" s="206">
        <v>-0.3</v>
      </c>
      <c r="F19" s="207"/>
    </row>
    <row r="20" spans="1:6" ht="57" x14ac:dyDescent="0.2">
      <c r="A20" s="208" t="s">
        <v>154</v>
      </c>
      <c r="B20" s="204"/>
      <c r="C20" s="204"/>
      <c r="D20" s="205"/>
      <c r="E20" s="206">
        <v>0.7</v>
      </c>
      <c r="F20" s="207"/>
    </row>
    <row r="21" spans="1:6" ht="14.25" x14ac:dyDescent="0.2">
      <c r="A21" s="208" t="s">
        <v>88</v>
      </c>
      <c r="B21" s="204"/>
      <c r="C21" s="204"/>
      <c r="D21" s="205"/>
      <c r="E21" s="206">
        <v>0.3</v>
      </c>
      <c r="F21" s="207"/>
    </row>
    <row r="22" spans="1:6" ht="15" x14ac:dyDescent="0.2">
      <c r="A22" s="161" t="s">
        <v>89</v>
      </c>
      <c r="B22" s="160">
        <v>125.3</v>
      </c>
      <c r="C22" s="160">
        <v>0.5</v>
      </c>
      <c r="D22" s="162">
        <v>124.3</v>
      </c>
      <c r="E22" s="163">
        <f>D22-B22</f>
        <v>-1</v>
      </c>
      <c r="F22" s="164">
        <f>D22-B22-C22</f>
        <v>-1.5</v>
      </c>
    </row>
    <row r="23" spans="1:6" ht="56.25" customHeight="1" x14ac:dyDescent="0.2">
      <c r="A23" s="28" t="s">
        <v>90</v>
      </c>
      <c r="B23" s="23"/>
      <c r="C23" s="23"/>
      <c r="D23" s="24"/>
      <c r="E23" s="142">
        <v>-1</v>
      </c>
      <c r="F23" s="120"/>
    </row>
    <row r="24" spans="1:6" ht="15" x14ac:dyDescent="0.2">
      <c r="A24" s="161" t="s">
        <v>91</v>
      </c>
      <c r="B24" s="160">
        <v>189.2</v>
      </c>
      <c r="C24" s="160">
        <v>2.2999999999999998</v>
      </c>
      <c r="D24" s="162">
        <v>187.7</v>
      </c>
      <c r="E24" s="163">
        <f>D24-B24</f>
        <v>-1.5</v>
      </c>
      <c r="F24" s="164">
        <f>D24-B24-C24</f>
        <v>-3.8</v>
      </c>
    </row>
    <row r="25" spans="1:6" ht="57" x14ac:dyDescent="0.2">
      <c r="A25" s="29" t="s">
        <v>92</v>
      </c>
      <c r="B25" s="23"/>
      <c r="C25" s="23"/>
      <c r="D25" s="24"/>
      <c r="E25" s="142">
        <v>-1.5</v>
      </c>
      <c r="F25" s="120"/>
    </row>
    <row r="26" spans="1:6" ht="15" x14ac:dyDescent="0.2">
      <c r="A26" s="161" t="s">
        <v>93</v>
      </c>
      <c r="B26" s="160">
        <v>36.6</v>
      </c>
      <c r="C26" s="160">
        <v>0.8</v>
      </c>
      <c r="D26" s="162">
        <v>36.6</v>
      </c>
      <c r="E26" s="163">
        <f>D26-B26</f>
        <v>0</v>
      </c>
      <c r="F26" s="164">
        <f>D26-B26-C26</f>
        <v>-0.8</v>
      </c>
    </row>
    <row r="27" spans="1:6" ht="15" x14ac:dyDescent="0.2">
      <c r="A27" s="161" t="s">
        <v>94</v>
      </c>
      <c r="B27" s="160">
        <v>19.5</v>
      </c>
      <c r="C27" s="160">
        <v>0.9</v>
      </c>
      <c r="D27" s="162">
        <v>19.5</v>
      </c>
      <c r="E27" s="163">
        <f>D27-B27</f>
        <v>0</v>
      </c>
      <c r="F27" s="164">
        <f>D27-B27-C27</f>
        <v>-0.9</v>
      </c>
    </row>
    <row r="28" spans="1:6" ht="15" x14ac:dyDescent="0.2">
      <c r="A28" s="161" t="s">
        <v>95</v>
      </c>
      <c r="B28" s="160">
        <v>37.200000000000003</v>
      </c>
      <c r="C28" s="160">
        <v>0.1</v>
      </c>
      <c r="D28" s="162">
        <v>36.5</v>
      </c>
      <c r="E28" s="163">
        <f>D28-B28</f>
        <v>-0.70000000000000284</v>
      </c>
      <c r="F28" s="164">
        <f>D28-B28-C28</f>
        <v>-0.80000000000000282</v>
      </c>
    </row>
    <row r="29" spans="1:6" ht="57" x14ac:dyDescent="0.2">
      <c r="A29" s="29" t="s">
        <v>96</v>
      </c>
      <c r="B29" s="23"/>
      <c r="C29" s="23"/>
      <c r="D29" s="24"/>
      <c r="E29" s="142">
        <v>-0.7</v>
      </c>
      <c r="F29" s="120"/>
    </row>
    <row r="30" spans="1:6" ht="15" x14ac:dyDescent="0.2">
      <c r="A30" s="161" t="s">
        <v>97</v>
      </c>
      <c r="B30" s="160">
        <v>1.9</v>
      </c>
      <c r="C30" s="160">
        <v>0</v>
      </c>
      <c r="D30" s="162">
        <v>2.4</v>
      </c>
      <c r="E30" s="163">
        <f>D30-B30</f>
        <v>0.5</v>
      </c>
      <c r="F30" s="164">
        <f>D30-B30-C30</f>
        <v>0.5</v>
      </c>
    </row>
    <row r="31" spans="1:6" ht="57" x14ac:dyDescent="0.2">
      <c r="A31" s="29" t="s">
        <v>68</v>
      </c>
      <c r="B31" s="23"/>
      <c r="C31" s="23"/>
      <c r="D31" s="24"/>
      <c r="E31" s="142">
        <v>0.5</v>
      </c>
      <c r="F31" s="120"/>
    </row>
    <row r="32" spans="1:6" ht="14.25" x14ac:dyDescent="0.2">
      <c r="A32" s="20"/>
      <c r="B32" s="11"/>
      <c r="C32" s="11"/>
      <c r="D32" s="15"/>
      <c r="E32" s="64"/>
      <c r="F32" s="16"/>
    </row>
    <row r="33" spans="1:8" ht="15" x14ac:dyDescent="0.2">
      <c r="A33" s="21" t="s">
        <v>98</v>
      </c>
      <c r="B33" s="25">
        <f>SUM(B35:B49)</f>
        <v>202.50000000000003</v>
      </c>
      <c r="C33" s="25">
        <f>SUM(C35:C49)</f>
        <v>3.2999999999999994</v>
      </c>
      <c r="D33" s="137">
        <f>SUM(D35:D49)</f>
        <v>204.9</v>
      </c>
      <c r="E33" s="147">
        <f>SUM(E35+E37+E38+E39+E40+E42+E43+E44+E46+E47+E49)</f>
        <v>2.3999999999999977</v>
      </c>
      <c r="F33" s="22">
        <f>D33-B33-C33</f>
        <v>-0.90000000000002212</v>
      </c>
      <c r="H33" s="251"/>
    </row>
    <row r="34" spans="1:8" ht="129.75" customHeight="1" x14ac:dyDescent="0.2">
      <c r="A34" s="30" t="s">
        <v>174</v>
      </c>
      <c r="B34" s="26"/>
      <c r="C34" s="26"/>
      <c r="D34" s="24"/>
      <c r="E34" s="142"/>
      <c r="F34" s="120"/>
    </row>
    <row r="35" spans="1:8" ht="15" x14ac:dyDescent="0.2">
      <c r="A35" s="161" t="s">
        <v>99</v>
      </c>
      <c r="B35" s="160">
        <v>28.8</v>
      </c>
      <c r="C35" s="160">
        <v>0.6</v>
      </c>
      <c r="D35" s="162">
        <v>29.9</v>
      </c>
      <c r="E35" s="163">
        <f>D35-B35</f>
        <v>1.0999999999999979</v>
      </c>
      <c r="F35" s="164">
        <f>D35-B35-C35</f>
        <v>0.49999999999999789</v>
      </c>
    </row>
    <row r="36" spans="1:8" ht="42.75" x14ac:dyDescent="0.2">
      <c r="A36" s="31" t="s">
        <v>69</v>
      </c>
      <c r="B36" s="23"/>
      <c r="C36" s="23"/>
      <c r="D36" s="24"/>
      <c r="E36" s="142">
        <v>1.1000000000000001</v>
      </c>
      <c r="F36" s="120"/>
    </row>
    <row r="37" spans="1:8" ht="15" x14ac:dyDescent="0.2">
      <c r="A37" s="161" t="s">
        <v>100</v>
      </c>
      <c r="B37" s="160">
        <v>3.9</v>
      </c>
      <c r="C37" s="160">
        <v>0</v>
      </c>
      <c r="D37" s="162">
        <v>3.9</v>
      </c>
      <c r="E37" s="163">
        <f>D37-B37</f>
        <v>0</v>
      </c>
      <c r="F37" s="164">
        <f>D37-B37-C37</f>
        <v>0</v>
      </c>
    </row>
    <row r="38" spans="1:8" ht="15" x14ac:dyDescent="0.2">
      <c r="A38" s="161" t="s">
        <v>101</v>
      </c>
      <c r="B38" s="160">
        <v>3.2</v>
      </c>
      <c r="C38" s="160">
        <v>0.1</v>
      </c>
      <c r="D38" s="162">
        <v>3.2</v>
      </c>
      <c r="E38" s="163">
        <f>D38-B38</f>
        <v>0</v>
      </c>
      <c r="F38" s="164">
        <f>D38-B38-C38</f>
        <v>-0.1</v>
      </c>
    </row>
    <row r="39" spans="1:8" ht="15" x14ac:dyDescent="0.2">
      <c r="A39" s="161" t="s">
        <v>102</v>
      </c>
      <c r="B39" s="160">
        <v>1.6</v>
      </c>
      <c r="C39" s="160">
        <v>0.1</v>
      </c>
      <c r="D39" s="162">
        <v>1.6</v>
      </c>
      <c r="E39" s="163">
        <f>D39-B39</f>
        <v>0</v>
      </c>
      <c r="F39" s="164">
        <f>D39-B39-C39</f>
        <v>-0.1</v>
      </c>
    </row>
    <row r="40" spans="1:8" ht="15" x14ac:dyDescent="0.2">
      <c r="A40" s="161" t="s">
        <v>103</v>
      </c>
      <c r="B40" s="160">
        <v>6.5</v>
      </c>
      <c r="C40" s="160">
        <v>0</v>
      </c>
      <c r="D40" s="162">
        <v>7.6</v>
      </c>
      <c r="E40" s="163">
        <f>D40-B40</f>
        <v>1.0999999999999996</v>
      </c>
      <c r="F40" s="164">
        <f>D40-B40-C40</f>
        <v>1.0999999999999996</v>
      </c>
    </row>
    <row r="41" spans="1:8" ht="57.75" customHeight="1" x14ac:dyDescent="0.2">
      <c r="A41" s="32" t="s">
        <v>104</v>
      </c>
      <c r="B41" s="23"/>
      <c r="C41" s="23"/>
      <c r="D41" s="24"/>
      <c r="E41" s="142">
        <v>1.1000000000000001</v>
      </c>
      <c r="F41" s="120"/>
    </row>
    <row r="42" spans="1:8" ht="15" x14ac:dyDescent="0.2">
      <c r="A42" s="161" t="s">
        <v>19</v>
      </c>
      <c r="B42" s="160">
        <f>24.1+69.3+34.3-4.7-0.8</f>
        <v>122.2</v>
      </c>
      <c r="C42" s="160">
        <f>0.9+0.5+0.9+0-0.1</f>
        <v>2.1999999999999997</v>
      </c>
      <c r="D42" s="162">
        <v>122.2</v>
      </c>
      <c r="E42" s="163">
        <f>D42-B42</f>
        <v>0</v>
      </c>
      <c r="F42" s="164">
        <f>D42-B42-C42</f>
        <v>-2.1999999999999997</v>
      </c>
    </row>
    <row r="43" spans="1:8" ht="15" x14ac:dyDescent="0.2">
      <c r="A43" s="161" t="s">
        <v>105</v>
      </c>
      <c r="B43" s="160">
        <v>2.5</v>
      </c>
      <c r="C43" s="160">
        <v>0</v>
      </c>
      <c r="D43" s="162">
        <v>2.5</v>
      </c>
      <c r="E43" s="163">
        <f>D43-B43</f>
        <v>0</v>
      </c>
      <c r="F43" s="164">
        <f>D43-B43-C43</f>
        <v>0</v>
      </c>
    </row>
    <row r="44" spans="1:8" ht="15" x14ac:dyDescent="0.2">
      <c r="A44" s="161" t="s">
        <v>106</v>
      </c>
      <c r="B44" s="160">
        <v>0.3</v>
      </c>
      <c r="C44" s="160">
        <v>0</v>
      </c>
      <c r="D44" s="162">
        <v>1</v>
      </c>
      <c r="E44" s="163">
        <f>D44-B44</f>
        <v>0.7</v>
      </c>
      <c r="F44" s="164">
        <f>D44-B44-C44</f>
        <v>0.7</v>
      </c>
    </row>
    <row r="45" spans="1:8" ht="113.25" customHeight="1" x14ac:dyDescent="0.2">
      <c r="A45" s="32" t="s">
        <v>70</v>
      </c>
      <c r="B45" s="23"/>
      <c r="C45" s="23"/>
      <c r="D45" s="24"/>
      <c r="E45" s="142">
        <v>0.7</v>
      </c>
      <c r="F45" s="120"/>
    </row>
    <row r="46" spans="1:8" ht="15" x14ac:dyDescent="0.2">
      <c r="A46" s="161" t="s">
        <v>107</v>
      </c>
      <c r="B46" s="160">
        <f>10+19</f>
        <v>29</v>
      </c>
      <c r="C46" s="160">
        <v>0.3</v>
      </c>
      <c r="D46" s="162">
        <v>29</v>
      </c>
      <c r="E46" s="163">
        <f>D46-B46</f>
        <v>0</v>
      </c>
      <c r="F46" s="164">
        <f>D46-B46-C46</f>
        <v>-0.3</v>
      </c>
    </row>
    <row r="47" spans="1:8" ht="15" x14ac:dyDescent="0.2">
      <c r="A47" s="161" t="s">
        <v>108</v>
      </c>
      <c r="B47" s="160">
        <v>0.9</v>
      </c>
      <c r="C47" s="160">
        <v>0</v>
      </c>
      <c r="D47" s="162">
        <v>0.4</v>
      </c>
      <c r="E47" s="163">
        <f>D47-B47</f>
        <v>-0.5</v>
      </c>
      <c r="F47" s="164">
        <f>D47-B47-C47</f>
        <v>-0.5</v>
      </c>
    </row>
    <row r="48" spans="1:8" s="4" customFormat="1" ht="57" x14ac:dyDescent="0.2">
      <c r="A48" s="29" t="s">
        <v>109</v>
      </c>
      <c r="B48" s="23"/>
      <c r="C48" s="23"/>
      <c r="D48" s="24"/>
      <c r="E48" s="142">
        <v>-0.5</v>
      </c>
      <c r="F48" s="120"/>
    </row>
    <row r="49" spans="1:6" s="4" customFormat="1" ht="14.25" x14ac:dyDescent="0.2">
      <c r="A49" s="161" t="s">
        <v>110</v>
      </c>
      <c r="B49" s="160">
        <v>3.6</v>
      </c>
      <c r="C49" s="160">
        <v>0</v>
      </c>
      <c r="D49" s="162">
        <v>3.6</v>
      </c>
      <c r="E49" s="168">
        <f>D49-B49</f>
        <v>0</v>
      </c>
      <c r="F49" s="164">
        <f>D49-B49-C49</f>
        <v>0</v>
      </c>
    </row>
    <row r="50" spans="1:6" s="5" customFormat="1" ht="14.25" customHeight="1" x14ac:dyDescent="0.2">
      <c r="A50" s="10"/>
      <c r="B50" s="12"/>
      <c r="C50" s="12"/>
      <c r="D50" s="138"/>
      <c r="E50" s="143"/>
      <c r="F50" s="13"/>
    </row>
    <row r="51" spans="1:6" s="5" customFormat="1" ht="14.25" customHeight="1" x14ac:dyDescent="0.2">
      <c r="A51" s="265" t="s">
        <v>12</v>
      </c>
      <c r="B51" s="9"/>
      <c r="C51" s="6"/>
      <c r="D51" s="139"/>
      <c r="E51" s="144">
        <f>SUM(E17+E22+E24+E28+E47)</f>
        <v>-5.0000000000000027</v>
      </c>
      <c r="F51" s="121">
        <f>F47+F46+F43+F42+F39+F38+F37+F28+F27+F26+F24+F22+F17+F14+F13+F10+F8+F5</f>
        <v>-19.400000000000006</v>
      </c>
    </row>
    <row r="52" spans="1:6" s="5" customFormat="1" ht="14.25" customHeight="1" x14ac:dyDescent="0.2">
      <c r="A52" s="265" t="s">
        <v>16</v>
      </c>
      <c r="B52" s="7"/>
      <c r="C52" s="7"/>
      <c r="D52" s="140"/>
      <c r="E52" s="145">
        <f>SUM(E11+E30+E35+E40+E44)</f>
        <v>3.7999999999999972</v>
      </c>
      <c r="F52" s="122">
        <f>F44+F40+F35+F30+F11</f>
        <v>3.1999999999999975</v>
      </c>
    </row>
    <row r="53" spans="1:6" s="5" customFormat="1" ht="14.25" customHeight="1" thickBot="1" x14ac:dyDescent="0.25">
      <c r="A53" s="266" t="s">
        <v>0</v>
      </c>
      <c r="B53" s="219">
        <f>SUM(B4+B7+B16+B33)</f>
        <v>849.9</v>
      </c>
      <c r="C53" s="219">
        <f t="shared" ref="C53:D53" si="1">SUM(C4+C7+C16+C33)</f>
        <v>14.999999999999998</v>
      </c>
      <c r="D53" s="220">
        <f t="shared" si="1"/>
        <v>848.69999999999993</v>
      </c>
      <c r="E53" s="65">
        <f>SUM(E4+E7+E16+E33)</f>
        <v>-1.2000000000000051</v>
      </c>
      <c r="F53" s="222">
        <f>SUM(F4+F7+F16+F33)</f>
        <v>-16.200000000000081</v>
      </c>
    </row>
    <row r="54" spans="1:6" ht="13.5" thickTop="1" x14ac:dyDescent="0.2"/>
    <row r="56" spans="1:6" x14ac:dyDescent="0.2">
      <c r="A56" s="213" t="s">
        <v>147</v>
      </c>
    </row>
    <row r="57" spans="1:6" x14ac:dyDescent="0.2">
      <c r="A57" s="213" t="s">
        <v>162</v>
      </c>
      <c r="B57" s="3">
        <v>15</v>
      </c>
    </row>
    <row r="58" spans="1:6" x14ac:dyDescent="0.2">
      <c r="A58" s="213" t="s">
        <v>163</v>
      </c>
      <c r="B58" s="3">
        <v>1.2</v>
      </c>
    </row>
  </sheetData>
  <dataConsolidate>
    <dataRefs count="1">
      <dataRef ref="H5:H6" sheet="S &amp; S (3)"/>
    </dataRefs>
  </dataConsolidate>
  <mergeCells count="6">
    <mergeCell ref="B2:B3"/>
    <mergeCell ref="C2:C3"/>
    <mergeCell ref="D2:D3"/>
    <mergeCell ref="E2:F2"/>
    <mergeCell ref="A1:F1"/>
    <mergeCell ref="A2:A3"/>
  </mergeCells>
  <pageMargins left="0.51181102362204722" right="0.51181102362204722" top="0.55118110236220474" bottom="0.55118110236220474" header="0" footer="0"/>
  <pageSetup paperSize="9" orientation="landscape" r:id="rId1"/>
  <drawing r:id="rId2"/>
  <extLst>
    <ext xmlns:x14="http://schemas.microsoft.com/office/spreadsheetml/2009/9/main" uri="{78C0D931-6437-407d-A8EE-F0AAD7539E65}">
      <x14:conditionalFormattings>
        <x14:conditionalFormatting xmlns:xm="http://schemas.microsoft.com/office/excel/2006/main">
          <x14:cfRule type="iconSet" priority="2" id="{0E3FCFE2-91F3-448C-9B71-686926406A11}">
            <x14:iconSet custom="1">
              <x14:cfvo type="percent">
                <xm:f>0</xm:f>
              </x14:cfvo>
              <x14:cfvo type="num">
                <xm:f>0</xm:f>
              </x14:cfvo>
              <x14:cfvo type="num" gte="0">
                <xm:f>0</xm:f>
              </x14:cfvo>
              <x14:cfIcon iconSet="3TrafficLights1" iconId="2"/>
              <x14:cfIcon iconSet="3TrafficLights1" iconId="2"/>
              <x14:cfIcon iconSet="3TrafficLights1" iconId="0"/>
            </x14:iconSet>
          </x14:cfRule>
          <xm:sqref>B7:D7 E4:F50</xm:sqref>
        </x14:conditionalFormatting>
        <x14:conditionalFormatting xmlns:xm="http://schemas.microsoft.com/office/excel/2006/main">
          <x14:cfRule type="iconSet" priority="1" id="{6D4F8A45-48DE-410B-AF31-93E99403A4DC}">
            <x14:iconSet custom="1">
              <x14:cfvo type="percent">
                <xm:f>0</xm:f>
              </x14:cfvo>
              <x14:cfvo type="num">
                <xm:f>0</xm:f>
              </x14:cfvo>
              <x14:cfvo type="num" gte="0">
                <xm:f>0</xm:f>
              </x14:cfvo>
              <x14:cfIcon iconSet="3TrafficLights1" iconId="2"/>
              <x14:cfIcon iconSet="3TrafficLights1" iconId="2"/>
              <x14:cfIcon iconSet="3TrafficLights1" iconId="0"/>
            </x14:iconSet>
          </x14:cfRule>
          <xm:sqref>E53:F53</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D39"/>
  <sheetViews>
    <sheetView zoomScaleNormal="100" workbookViewId="0">
      <selection sqref="A1:D1"/>
    </sheetView>
  </sheetViews>
  <sheetFormatPr defaultRowHeight="12.75" x14ac:dyDescent="0.2"/>
  <cols>
    <col min="1" max="1" width="94.7109375" style="60" customWidth="1"/>
    <col min="2" max="2" width="10.42578125" style="61" customWidth="1"/>
    <col min="3" max="3" width="12.85546875" style="33" customWidth="1"/>
    <col min="4" max="4" width="19.85546875" style="33" customWidth="1"/>
    <col min="5" max="16384" width="9.140625" style="33"/>
  </cols>
  <sheetData>
    <row r="1" spans="1:4" ht="18.75" thickBot="1" x14ac:dyDescent="0.25">
      <c r="A1" s="392" t="s">
        <v>15</v>
      </c>
      <c r="B1" s="393"/>
      <c r="C1" s="393"/>
      <c r="D1" s="393"/>
    </row>
    <row r="2" spans="1:4" ht="30" customHeight="1" thickTop="1" x14ac:dyDescent="0.2">
      <c r="A2" s="371" t="s">
        <v>5</v>
      </c>
      <c r="B2" s="373" t="s">
        <v>136</v>
      </c>
      <c r="C2" s="389" t="s">
        <v>11</v>
      </c>
      <c r="D2" s="390" t="s">
        <v>123</v>
      </c>
    </row>
    <row r="3" spans="1:4" ht="12.75" customHeight="1" x14ac:dyDescent="0.2">
      <c r="A3" s="372"/>
      <c r="B3" s="374"/>
      <c r="C3" s="378"/>
      <c r="D3" s="391"/>
    </row>
    <row r="4" spans="1:4" ht="14.25" customHeight="1" x14ac:dyDescent="0.25">
      <c r="A4" s="72" t="s">
        <v>32</v>
      </c>
      <c r="B4" s="116">
        <v>18.600000000000001</v>
      </c>
      <c r="C4" s="148">
        <f>B4+D4</f>
        <v>10.600000000000001</v>
      </c>
      <c r="D4" s="150">
        <f>SUBTOTAL(9,D5:D9)</f>
        <v>-8</v>
      </c>
    </row>
    <row r="5" spans="1:4" ht="14.25" customHeight="1" x14ac:dyDescent="0.2">
      <c r="A5" s="190" t="s">
        <v>33</v>
      </c>
      <c r="B5" s="209"/>
      <c r="C5" s="192"/>
      <c r="D5" s="210">
        <v>-4.5</v>
      </c>
    </row>
    <row r="6" spans="1:4" ht="14.25" customHeight="1" x14ac:dyDescent="0.2">
      <c r="A6" s="194" t="s">
        <v>34</v>
      </c>
      <c r="B6" s="211"/>
      <c r="C6" s="196"/>
      <c r="D6" s="212">
        <v>-2.5</v>
      </c>
    </row>
    <row r="7" spans="1:4" ht="14.25" customHeight="1" x14ac:dyDescent="0.2">
      <c r="A7" s="194" t="s">
        <v>35</v>
      </c>
      <c r="B7" s="211"/>
      <c r="C7" s="196"/>
      <c r="D7" s="212">
        <v>-2.5</v>
      </c>
    </row>
    <row r="8" spans="1:4" ht="14.25" customHeight="1" x14ac:dyDescent="0.2">
      <c r="A8" s="194" t="s">
        <v>36</v>
      </c>
      <c r="B8" s="211"/>
      <c r="C8" s="196"/>
      <c r="D8" s="212">
        <v>0.5</v>
      </c>
    </row>
    <row r="9" spans="1:4" ht="14.25" customHeight="1" x14ac:dyDescent="0.2">
      <c r="A9" s="110" t="s">
        <v>37</v>
      </c>
      <c r="B9" s="117"/>
      <c r="C9" s="103"/>
      <c r="D9" s="151">
        <v>1</v>
      </c>
    </row>
    <row r="10" spans="1:4" ht="14.25" customHeight="1" x14ac:dyDescent="0.25">
      <c r="A10" s="72" t="s">
        <v>38</v>
      </c>
      <c r="B10" s="116">
        <v>225.7</v>
      </c>
      <c r="C10" s="148">
        <f>B10+D10</f>
        <v>222.7</v>
      </c>
      <c r="D10" s="150">
        <f>SUBTOTAL(9,D11)</f>
        <v>-3</v>
      </c>
    </row>
    <row r="11" spans="1:4" ht="14.25" customHeight="1" x14ac:dyDescent="0.2">
      <c r="A11" s="110" t="s">
        <v>141</v>
      </c>
      <c r="B11" s="118"/>
      <c r="C11" s="149"/>
      <c r="D11" s="152">
        <v>-3</v>
      </c>
    </row>
    <row r="12" spans="1:4" s="44" customFormat="1" ht="14.25" customHeight="1" x14ac:dyDescent="0.25">
      <c r="A12" s="72" t="s">
        <v>39</v>
      </c>
      <c r="B12" s="116">
        <v>66.900000000000006</v>
      </c>
      <c r="C12" s="148">
        <v>62.900000000000006</v>
      </c>
      <c r="D12" s="150">
        <f>SUBTOTAL(9,D13)</f>
        <v>-4</v>
      </c>
    </row>
    <row r="13" spans="1:4" s="44" customFormat="1" ht="28.5" customHeight="1" x14ac:dyDescent="0.2">
      <c r="A13" s="110" t="s">
        <v>40</v>
      </c>
      <c r="B13" s="118"/>
      <c r="C13" s="149"/>
      <c r="D13" s="152">
        <v>-4</v>
      </c>
    </row>
    <row r="14" spans="1:4" s="44" customFormat="1" ht="14.25" customHeight="1" x14ac:dyDescent="0.25">
      <c r="A14" s="72" t="s">
        <v>41</v>
      </c>
      <c r="B14" s="116">
        <v>66</v>
      </c>
      <c r="C14" s="148">
        <v>69</v>
      </c>
      <c r="D14" s="150">
        <f>SUBTOTAL(9,D15)</f>
        <v>3</v>
      </c>
    </row>
    <row r="15" spans="1:4" s="44" customFormat="1" ht="14.25" customHeight="1" x14ac:dyDescent="0.2">
      <c r="A15" s="110" t="s">
        <v>42</v>
      </c>
      <c r="B15" s="117"/>
      <c r="C15" s="103"/>
      <c r="D15" s="151">
        <v>3</v>
      </c>
    </row>
    <row r="16" spans="1:4" s="44" customFormat="1" ht="14.25" customHeight="1" x14ac:dyDescent="0.25">
      <c r="A16" s="72" t="s">
        <v>43</v>
      </c>
      <c r="B16" s="116">
        <v>19.8</v>
      </c>
      <c r="C16" s="148">
        <v>16.3</v>
      </c>
      <c r="D16" s="150">
        <f>SUBTOTAL(9,D17)</f>
        <v>-3.5</v>
      </c>
    </row>
    <row r="17" spans="1:4" s="44" customFormat="1" ht="28.5" x14ac:dyDescent="0.2">
      <c r="A17" s="110" t="s">
        <v>44</v>
      </c>
      <c r="B17" s="117"/>
      <c r="C17" s="103"/>
      <c r="D17" s="151">
        <v>-3.5</v>
      </c>
    </row>
    <row r="18" spans="1:4" s="44" customFormat="1" ht="14.25" customHeight="1" x14ac:dyDescent="0.25">
      <c r="A18" s="72" t="s">
        <v>45</v>
      </c>
      <c r="B18" s="116">
        <v>62.2</v>
      </c>
      <c r="C18" s="148">
        <v>67.2</v>
      </c>
      <c r="D18" s="150">
        <f>SUBTOTAL(9,D19)</f>
        <v>5</v>
      </c>
    </row>
    <row r="19" spans="1:4" s="44" customFormat="1" ht="28.5" x14ac:dyDescent="0.2">
      <c r="A19" s="110" t="s">
        <v>46</v>
      </c>
      <c r="B19" s="117"/>
      <c r="C19" s="103"/>
      <c r="D19" s="151">
        <v>5</v>
      </c>
    </row>
    <row r="20" spans="1:4" s="44" customFormat="1" ht="14.25" customHeight="1" x14ac:dyDescent="0.25">
      <c r="A20" s="72" t="s">
        <v>47</v>
      </c>
      <c r="B20" s="116">
        <v>24.3</v>
      </c>
      <c r="C20" s="148">
        <v>29.3</v>
      </c>
      <c r="D20" s="150">
        <f>SUBTOTAL(9,D21)</f>
        <v>5</v>
      </c>
    </row>
    <row r="21" spans="1:4" s="44" customFormat="1" ht="28.5" x14ac:dyDescent="0.2">
      <c r="A21" s="110" t="s">
        <v>48</v>
      </c>
      <c r="B21" s="117"/>
      <c r="C21" s="103"/>
      <c r="D21" s="151">
        <v>5</v>
      </c>
    </row>
    <row r="22" spans="1:4" s="44" customFormat="1" ht="14.25" customHeight="1" x14ac:dyDescent="0.25">
      <c r="A22" s="72" t="s">
        <v>49</v>
      </c>
      <c r="B22" s="116">
        <v>13.2</v>
      </c>
      <c r="C22" s="148">
        <v>12.7</v>
      </c>
      <c r="D22" s="150">
        <f>SUBTOTAL(9,D23)</f>
        <v>-0.5</v>
      </c>
    </row>
    <row r="23" spans="1:4" s="44" customFormat="1" ht="28.5" x14ac:dyDescent="0.2">
      <c r="A23" s="110" t="s">
        <v>50</v>
      </c>
      <c r="B23" s="117"/>
      <c r="C23" s="103"/>
      <c r="D23" s="151">
        <v>-0.5</v>
      </c>
    </row>
    <row r="24" spans="1:4" s="44" customFormat="1" ht="14.25" customHeight="1" x14ac:dyDescent="0.25">
      <c r="A24" s="72" t="s">
        <v>51</v>
      </c>
      <c r="B24" s="116">
        <v>18.399999999999999</v>
      </c>
      <c r="C24" s="148">
        <v>19.899999999999999</v>
      </c>
      <c r="D24" s="150">
        <f>SUBTOTAL(9,D25)</f>
        <v>1.5</v>
      </c>
    </row>
    <row r="25" spans="1:4" s="44" customFormat="1" ht="28.5" x14ac:dyDescent="0.2">
      <c r="A25" s="110" t="s">
        <v>52</v>
      </c>
      <c r="B25" s="117"/>
      <c r="C25" s="103"/>
      <c r="D25" s="151">
        <v>1.5</v>
      </c>
    </row>
    <row r="26" spans="1:4" s="44" customFormat="1" ht="14.25" customHeight="1" x14ac:dyDescent="0.25">
      <c r="A26" s="72" t="s">
        <v>53</v>
      </c>
      <c r="B26" s="116">
        <v>-13.8</v>
      </c>
      <c r="C26" s="148">
        <v>-13.3</v>
      </c>
      <c r="D26" s="150">
        <f>SUBTOTAL(9,D27)</f>
        <v>0.5</v>
      </c>
    </row>
    <row r="27" spans="1:4" s="44" customFormat="1" ht="14.25" x14ac:dyDescent="0.2">
      <c r="A27" s="110" t="s">
        <v>54</v>
      </c>
      <c r="B27" s="117"/>
      <c r="C27" s="103"/>
      <c r="D27" s="151">
        <v>0.5</v>
      </c>
    </row>
    <row r="28" spans="1:4" ht="14.25" customHeight="1" x14ac:dyDescent="0.25">
      <c r="A28" s="72" t="s">
        <v>55</v>
      </c>
      <c r="B28" s="116">
        <v>1.6</v>
      </c>
      <c r="C28" s="148">
        <v>0.8</v>
      </c>
      <c r="D28" s="150">
        <f>SUBTOTAL(9,D29)</f>
        <v>-0.8</v>
      </c>
    </row>
    <row r="29" spans="1:4" ht="14.25" x14ac:dyDescent="0.2">
      <c r="A29" s="110" t="s">
        <v>56</v>
      </c>
      <c r="B29" s="117"/>
      <c r="C29" s="103"/>
      <c r="D29" s="151">
        <v>-0.8</v>
      </c>
    </row>
    <row r="30" spans="1:4" ht="14.25" customHeight="1" x14ac:dyDescent="0.25">
      <c r="A30" s="72" t="s">
        <v>57</v>
      </c>
      <c r="B30" s="116">
        <v>148.30000000000001</v>
      </c>
      <c r="C30" s="148">
        <f>B30+D30</f>
        <v>148.30000000000001</v>
      </c>
      <c r="D30" s="150">
        <f>SUBTOTAL(9,D31)</f>
        <v>0</v>
      </c>
    </row>
    <row r="31" spans="1:4" ht="14.25" customHeight="1" x14ac:dyDescent="0.2">
      <c r="A31" s="105"/>
      <c r="B31" s="119"/>
      <c r="C31" s="106"/>
      <c r="D31" s="153"/>
    </row>
    <row r="32" spans="1:4" s="57" customFormat="1" ht="14.25" customHeight="1" x14ac:dyDescent="0.2">
      <c r="A32" s="265" t="s">
        <v>12</v>
      </c>
      <c r="B32" s="71"/>
      <c r="C32" s="71"/>
      <c r="D32" s="95">
        <f>D29+D23+D17+D13+D11+D7+D6+D5</f>
        <v>-21.3</v>
      </c>
    </row>
    <row r="33" spans="1:4" s="57" customFormat="1" ht="14.25" customHeight="1" x14ac:dyDescent="0.2">
      <c r="A33" s="265" t="s">
        <v>16</v>
      </c>
      <c r="B33" s="58"/>
      <c r="C33" s="59"/>
      <c r="D33" s="154">
        <f>D27+D25+D21+D19+D15+D9+D8</f>
        <v>16.5</v>
      </c>
    </row>
    <row r="34" spans="1:4" s="57" customFormat="1" ht="14.25" customHeight="1" thickBot="1" x14ac:dyDescent="0.25">
      <c r="A34" s="266" t="s">
        <v>0</v>
      </c>
      <c r="B34" s="114">
        <f>SUM(B4:B31)</f>
        <v>651.20000000000005</v>
      </c>
      <c r="C34" s="115">
        <f>SUM(C4:C31)</f>
        <v>646.4</v>
      </c>
      <c r="D34" s="98">
        <f>SUBTOTAL(9,D4:D31)</f>
        <v>-4.8</v>
      </c>
    </row>
    <row r="35" spans="1:4" ht="13.5" thickTop="1" x14ac:dyDescent="0.2"/>
    <row r="37" spans="1:4" x14ac:dyDescent="0.2">
      <c r="A37" s="213" t="s">
        <v>147</v>
      </c>
    </row>
    <row r="38" spans="1:4" x14ac:dyDescent="0.2">
      <c r="A38" s="213" t="s">
        <v>162</v>
      </c>
      <c r="B38" s="61">
        <v>0</v>
      </c>
    </row>
    <row r="39" spans="1:4" x14ac:dyDescent="0.2">
      <c r="A39" s="213" t="s">
        <v>163</v>
      </c>
      <c r="B39" s="61">
        <f>-D34</f>
        <v>4.8</v>
      </c>
    </row>
  </sheetData>
  <dataConsolidate>
    <dataRefs count="1">
      <dataRef ref="H5:H6" sheet="S &amp; S (3)" r:id="rId1"/>
    </dataRefs>
  </dataConsolidate>
  <mergeCells count="5">
    <mergeCell ref="B2:B3"/>
    <mergeCell ref="C2:C3"/>
    <mergeCell ref="D2:D3"/>
    <mergeCell ref="A1:D1"/>
    <mergeCell ref="A2:A3"/>
  </mergeCells>
  <pageMargins left="0.51181102362204722" right="0.51181102362204722" top="0.74803149606299213" bottom="0.74803149606299213" header="0" footer="0"/>
  <pageSetup paperSize="9" orientation="landscape" r:id="rId2"/>
  <drawing r:id="rId3"/>
  <extLst>
    <ext xmlns:x14="http://schemas.microsoft.com/office/spreadsheetml/2009/9/main" uri="{78C0D931-6437-407d-A8EE-F0AAD7539E65}">
      <x14:conditionalFormattings>
        <x14:conditionalFormatting xmlns:xm="http://schemas.microsoft.com/office/excel/2006/main">
          <x14:cfRule type="iconSet" priority="1" id="{7B99452C-3274-4E06-94E0-ADC61239CB5B}">
            <x14:iconSet custom="1">
              <x14:cfvo type="percent">
                <xm:f>0</xm:f>
              </x14:cfvo>
              <x14:cfvo type="num">
                <xm:f>0</xm:f>
              </x14:cfvo>
              <x14:cfvo type="num" gte="0">
                <xm:f>0</xm:f>
              </x14:cfvo>
              <x14:cfIcon iconSet="3TrafficLights1" iconId="2"/>
              <x14:cfIcon iconSet="3TrafficLights1" iconId="2"/>
              <x14:cfIcon iconSet="3TrafficLights1" iconId="0"/>
            </x14:iconSet>
          </x14:cfRule>
          <xm:sqref>D4:D30</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Bilag" ma:contentTypeID="0x0101003D7BFBD5F481E14985D820F2A1C38BC800C867DCA9723D5D41B98144D00A8161C2" ma:contentTypeVersion="2" ma:contentTypeDescription="Dagsorden bilag" ma:contentTypeScope="" ma:versionID="dc4b2200aa01ff2cec3560a1e5cd1ce9">
  <xsd:schema xmlns:xsd="http://www.w3.org/2001/XMLSchema" xmlns:xs="http://www.w3.org/2001/XMLSchema" xmlns:p="http://schemas.microsoft.com/office/2006/metadata/properties" xmlns:ns2="d08b57ff-b9b7-4581-975d-98f87b579a51" targetNamespace="http://schemas.microsoft.com/office/2006/metadata/properties" ma:root="true" ma:fieldsID="6cca6190432251c5553adde0b5d4de3b" ns2:_="">
    <xsd:import namespace="d08b57ff-b9b7-4581-975d-98f87b579a51"/>
    <xsd:element name="properties">
      <xsd:complexType>
        <xsd:sequence>
          <xsd:element name="documentManagement">
            <xsd:complexType>
              <xsd:all>
                <xsd:element ref="ns2:CommitteeName"/>
                <xsd:element ref="ns2:MeetingTitle"/>
                <xsd:element ref="ns2:MeetingStartDate"/>
                <xsd:element ref="ns2:MeetingEndDate"/>
                <xsd:element ref="ns2:MeetingDateAndTime"/>
                <xsd:element ref="ns2:AgendaId"/>
                <xsd:element ref="ns2:AccessLevel"/>
                <xsd:element ref="ns2:AccessLevelName"/>
                <xsd:element ref="ns2:AgendaAccessLevelName"/>
                <xsd:element ref="ns2:UNC"/>
                <xsd:element ref="ns2:PWDescription"/>
                <xsd:element ref="ns2:FusionId"/>
                <xsd:element ref="ns2:PWFileType"/>
                <xsd:element ref="ns2:SortOrder"/>
                <xsd:element ref="ns2:EnclosureFileNumber"/>
                <xsd:element ref="ns2:EnclosureType"/>
                <xsd:element ref="ns2:Document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8b57ff-b9b7-4581-975d-98f87b579a51" elementFormDefault="qualified">
    <xsd:import namespace="http://schemas.microsoft.com/office/2006/documentManagement/types"/>
    <xsd:import namespace="http://schemas.microsoft.com/office/infopath/2007/PartnerControls"/>
    <xsd:element name="CommitteeName" ma:index="8" ma:displayName="Udvalgsnavn" ma:description="Udvalgsnavn" ma:internalName="CommitteeName">
      <xsd:simpleType>
        <xsd:restriction base="dms:Text"/>
      </xsd:simpleType>
    </xsd:element>
    <xsd:element name="MeetingTitle" ma:index="9" ma:displayName="Mødetitel" ma:description="Fuld mødetitel inkl. mødetidspunkt" ma:hidden="true" ma:internalName="MeetingTitle">
      <xsd:simpleType>
        <xsd:restriction base="dms:Text"/>
      </xsd:simpleType>
    </xsd:element>
    <xsd:element name="MeetingStartDate" ma:index="10" ma:displayName="Mødestart" ma:description="Startdato og tidspunkt for møde" ma:format="DateTime" ma:indexed="true" ma:internalName="MeetingStartDate">
      <xsd:simpleType>
        <xsd:restriction base="dms:DateTime"/>
      </xsd:simpleType>
    </xsd:element>
    <xsd:element name="MeetingEndDate" ma:index="11" ma:displayName="Mødeslut" ma:description="Slutdato og tidspunkt for møde" ma:format="DateTime" ma:internalName="MeetingEndDate">
      <xsd:simpleType>
        <xsd:restriction base="dms:DateTime"/>
      </xsd:simpleType>
    </xsd:element>
    <xsd:element name="MeetingDateAndTime" ma:index="12" ma:displayName="Mødedato og tid" ma:description="Sammensat felt med mødedato samt start og slut tid" ma:internalName="MeetingDateAndTime">
      <xsd:simpleType>
        <xsd:restriction base="dms:Text"/>
      </xsd:simpleType>
    </xsd:element>
    <xsd:element name="AgendaId" ma:index="13" ma:displayName="Dagsorden id" ma:description="Dagsorden id fra Acadre MM" ma:internalName="AgendaId">
      <xsd:simpleType>
        <xsd:restriction base="dms:Unknown"/>
      </xsd:simpleType>
    </xsd:element>
    <xsd:element name="AccessLevel" ma:index="14" ma:displayName="Adgangsniveau" ma:description="Adgangsniveau for dagsorden, bilag eller sagsakt" ma:hidden="true" ma:internalName="AccessLevel">
      <xsd:simpleType>
        <xsd:restriction base="dms:Unknown"/>
      </xsd:simpleType>
    </xsd:element>
    <xsd:element name="AccessLevelName" ma:index="15" ma:displayName="Adgang" ma:description="Adgangsniveau for dagsorden, bilag eller sagsakt" ma:hidden="true" ma:internalName="AccessLevelName">
      <xsd:simpleType>
        <xsd:restriction base="dms:Text"/>
      </xsd:simpleType>
    </xsd:element>
    <xsd:element name="AgendaAccessLevelName" ma:index="16" ma:displayName="Dagsorden adgang" ma:description="Dagsordenmappe adgangsnavn" ma:internalName="AgendaAccessLevelName">
      <xsd:simpleType>
        <xsd:restriction base="dms:Text"/>
      </xsd:simpleType>
    </xsd:element>
    <xsd:element name="UNC" ma:index="17" ma:displayName="Bilagsid" ma:description="Bilagsid fra CM" ma:internalName="UNC">
      <xsd:simpleType>
        <xsd:restriction base="dms:Unknown"/>
      </xsd:simpleType>
    </xsd:element>
    <xsd:element name="PWDescription" ma:index="18" ma:displayName="Beskrivelse" ma:description="Generel beskrivelse" ma:internalName="PWDescription">
      <xsd:simpleType>
        <xsd:restriction base="dms:Note">
          <xsd:maxLength value="255"/>
        </xsd:restriction>
      </xsd:simpleType>
    </xsd:element>
    <xsd:element name="FusionId" ma:index="19" ma:displayName="Fusionid" ma:description="Fusionid for bilag og sagsindblik" ma:internalName="FusionId">
      <xsd:simpleType>
        <xsd:restriction base="dms:Unknown"/>
      </xsd:simpleType>
    </xsd:element>
    <xsd:element name="PWFileType" ma:index="20" ma:displayName="Filtype" ma:description="Filtype for dagsorden, bilag og sagsindblik" ma:internalName="PWFileType">
      <xsd:simpleType>
        <xsd:restriction base="dms:Text"/>
      </xsd:simpleType>
    </xsd:element>
    <xsd:element name="SortOrder" ma:index="21" ma:displayName="Sorteringsrækkefølge" ma:description="Sorteringsrækkefølge fra Acadre MM" ma:internalName="SortOrder">
      <xsd:simpleType>
        <xsd:restriction base="dms:Unknown"/>
      </xsd:simpleType>
    </xsd:element>
    <xsd:element name="EnclosureFileNumber" ma:index="22" ma:displayName="Bilagsnummer" ma:description="Fil-/journalnummer for bilag" ma:internalName="EnclosureFileNumber">
      <xsd:simpleType>
        <xsd:restriction base="dms:Text"/>
      </xsd:simpleType>
    </xsd:element>
    <xsd:element name="EnclosureType" ma:index="23" ma:displayName="Bilagstype" ma:description="Bilagstype" ma:internalName="EnclosureType">
      <xsd:simpleType>
        <xsd:restriction base="dms:Text"/>
      </xsd:simpleType>
    </xsd:element>
    <xsd:element name="DocumentType" ma:index="24" ma:displayName="Dokument Type" ma:description="Indeholder samme værdi som Content Type, med kan benyttes i diverse filtre" ma:hidden="true" ma:internalName="DocumentTyp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SortOrder xmlns="d08b57ff-b9b7-4581-975d-98f87b579a51">1</SortOrder>
    <AccessLevelName xmlns="d08b57ff-b9b7-4581-975d-98f87b579a51">Åben</AccessLevelName>
    <EnclosureFileNumber xmlns="d08b57ff-b9b7-4581-975d-98f87b579a51">57776/18</EnclosureFileNumber>
    <MeetingStartDate xmlns="d08b57ff-b9b7-4581-975d-98f87b579a51">2018-05-23T10:30:00+00:00</MeetingStartDate>
    <AgendaId xmlns="d08b57ff-b9b7-4581-975d-98f87b579a51">8381</AgendaId>
    <AccessLevel xmlns="d08b57ff-b9b7-4581-975d-98f87b579a51">1</AccessLevel>
    <EnclosureType xmlns="d08b57ff-b9b7-4581-975d-98f87b579a51">Enclosure</EnclosureType>
    <CommitteeName xmlns="d08b57ff-b9b7-4581-975d-98f87b579a51">Udvalget for Økonomi og Erhverv</CommitteeName>
    <FusionId xmlns="d08b57ff-b9b7-4581-975d-98f87b579a51">2866636</FusionId>
    <DocumentType xmlns="d08b57ff-b9b7-4581-975d-98f87b579a51"/>
    <AgendaAccessLevelName xmlns="d08b57ff-b9b7-4581-975d-98f87b579a51">Åben</AgendaAccessLevelName>
    <UNC xmlns="d08b57ff-b9b7-4581-975d-98f87b579a51">2606808</UNC>
    <MeetingDateAndTime xmlns="d08b57ff-b9b7-4581-975d-98f87b579a51">23-05-2018 fra 12:30 - 15:55</MeetingDateAndTime>
    <MeetingTitle xmlns="d08b57ff-b9b7-4581-975d-98f87b579a51">23-05-2018</MeetingTitle>
    <MeetingEndDate xmlns="d08b57ff-b9b7-4581-975d-98f87b579a51">2018-05-23T13:55:00+00:00</MeetingEndDate>
    <PWDescription xmlns="d08b57ff-b9b7-4581-975d-98f87b579a51"/>
    <PWFileType xmlns="d08b57ff-b9b7-4581-975d-98f87b579a51">.XLSX</PWFileType>
  </documentManagement>
</p:properties>
</file>

<file path=customXml/itemProps1.xml><?xml version="1.0" encoding="utf-8"?>
<ds:datastoreItem xmlns:ds="http://schemas.openxmlformats.org/officeDocument/2006/customXml" ds:itemID="{38DAEF0B-A533-4D65-A611-D61867733FE2}"/>
</file>

<file path=customXml/itemProps2.xml><?xml version="1.0" encoding="utf-8"?>
<ds:datastoreItem xmlns:ds="http://schemas.openxmlformats.org/officeDocument/2006/customXml" ds:itemID="{DF2B7FC0-EB1E-42B2-AD74-F54CEBE35F4C}"/>
</file>

<file path=customXml/itemProps3.xml><?xml version="1.0" encoding="utf-8"?>
<ds:datastoreItem xmlns:ds="http://schemas.openxmlformats.org/officeDocument/2006/customXml" ds:itemID="{EDE2BD48-6FE3-4130-8C0B-AE88FB4889A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9</vt:i4>
      </vt:variant>
      <vt:variant>
        <vt:lpstr>Navngivne områder</vt:lpstr>
      </vt:variant>
      <vt:variant>
        <vt:i4>12</vt:i4>
      </vt:variant>
    </vt:vector>
  </HeadingPairs>
  <TitlesOfParts>
    <vt:vector size="21" baseType="lpstr">
      <vt:lpstr>Fordelt på udgifter - Tabel</vt:lpstr>
      <vt:lpstr>Samlet oversigt - Tabel</vt:lpstr>
      <vt:lpstr>Samlet</vt:lpstr>
      <vt:lpstr>Ø &amp; E</vt:lpstr>
      <vt:lpstr>P &amp; T</vt:lpstr>
      <vt:lpstr>B &amp; L</vt:lpstr>
      <vt:lpstr>K &amp; F</vt:lpstr>
      <vt:lpstr>S &amp; S</vt:lpstr>
      <vt:lpstr>A &amp; I</vt:lpstr>
      <vt:lpstr>'A &amp; I'!Udskriftsområde</vt:lpstr>
      <vt:lpstr>'B &amp; L'!Udskriftsområde</vt:lpstr>
      <vt:lpstr>'K &amp; F'!Udskriftsområde</vt:lpstr>
      <vt:lpstr>'P &amp; T'!Udskriftsområde</vt:lpstr>
      <vt:lpstr>'S &amp; S'!Udskriftsområde</vt:lpstr>
      <vt:lpstr>'Ø &amp; E'!Udskriftsområde</vt:lpstr>
      <vt:lpstr>'A &amp; I'!Udskriftstitler</vt:lpstr>
      <vt:lpstr>'B &amp; L'!Udskriftstitler</vt:lpstr>
      <vt:lpstr>'K &amp; F'!Udskriftstitler</vt:lpstr>
      <vt:lpstr>'P &amp; T'!Udskriftstitler</vt:lpstr>
      <vt:lpstr>'S &amp; S'!Udskriftstitler</vt:lpstr>
      <vt:lpstr>'Ø &amp; E'!Udskriftstitler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ØKE-23-05-2018 - Bilag 148.01 Budgetopfølgning 31 marts 2018</dc:title>
  <dc:subject>ØVRIGE</dc:subject>
  <dc:creator>JOPE</dc:creator>
  <dc:description>Budgetopfølgning pr. 30. september 2012</dc:description>
  <cp:lastModifiedBy>Johann Nielsen</cp:lastModifiedBy>
  <cp:lastPrinted>2018-05-03T09:18:23Z</cp:lastPrinted>
  <dcterms:created xsi:type="dcterms:W3CDTF">1996-11-12T13:28:11Z</dcterms:created>
  <dcterms:modified xsi:type="dcterms:W3CDTF">2018-06-08T10:57:11Z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0x0101003D7BFBD5F481E14985D820F2A1C38BC800C867DCA9723D5D41B98144D00A8161C2</vt:lpwstr>
  </property>
</Properties>
</file>